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6. Compliance\Mutual fund Compliances\2025\April 2025\Website\"/>
    </mc:Choice>
  </mc:AlternateContent>
  <bookViews>
    <workbookView xWindow="0" yWindow="0" windowWidth="20400" windowHeight="7635" firstSheet="2" activeTab="4"/>
  </bookViews>
  <sheets>
    <sheet name="1A" sheetId="1" state="hidden" r:id="rId1"/>
    <sheet name="Half Yearly Portfolio 2A" sheetId="5" r:id="rId2"/>
    <sheet name="Half Yearly Portfolio 2B" sheetId="6" r:id="rId3"/>
    <sheet name="Half Yearly Portfolio 2C" sheetId="7" r:id="rId4"/>
    <sheet name="Half Yearly Portfolio 3B" sheetId="8" r:id="rId5"/>
  </sheets>
  <externalReferences>
    <externalReference r:id="rId6"/>
  </externalReferences>
  <definedNames>
    <definedName name="_xlnm.Print_Area" localSheetId="0">'1A'!$A$1:$I$40</definedName>
    <definedName name="_xlnm.Print_Area" localSheetId="1">'Half Yearly Portfolio 2A'!$A$1:$L$57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8" l="1"/>
  <c r="H36" i="8"/>
  <c r="I36" i="8" s="1"/>
  <c r="B36" i="8"/>
  <c r="H31" i="8"/>
  <c r="I31" i="8" s="1"/>
  <c r="I32" i="8" s="1"/>
  <c r="B31" i="8"/>
  <c r="I29" i="8"/>
  <c r="H29" i="8"/>
  <c r="B28" i="8"/>
  <c r="I25" i="8"/>
  <c r="H25" i="8"/>
  <c r="H32" i="8" l="1"/>
  <c r="H35" i="8" s="1"/>
  <c r="I35" i="8" l="1"/>
  <c r="I37" i="8" s="1"/>
  <c r="H37" i="8"/>
  <c r="E44" i="7" l="1"/>
  <c r="I38" i="7"/>
  <c r="H38" i="7"/>
  <c r="B37" i="7"/>
  <c r="H33" i="7"/>
  <c r="H34" i="7" s="1"/>
  <c r="H37" i="7" s="1"/>
  <c r="B33" i="7"/>
  <c r="I31" i="7"/>
  <c r="H31" i="7"/>
  <c r="B30" i="7"/>
  <c r="I27" i="7"/>
  <c r="H27" i="7"/>
  <c r="A14" i="7"/>
  <c r="A13" i="7"/>
  <c r="A12" i="7"/>
  <c r="I37" i="7" l="1"/>
  <c r="I39" i="7" s="1"/>
  <c r="H39" i="7"/>
  <c r="I33" i="7"/>
  <c r="I34" i="7" s="1"/>
  <c r="E47" i="6" l="1"/>
  <c r="H40" i="6"/>
  <c r="I40" i="6" s="1"/>
  <c r="B39" i="6"/>
  <c r="H36" i="6"/>
  <c r="H35" i="6"/>
  <c r="I35" i="6" s="1"/>
  <c r="I36" i="6" s="1"/>
  <c r="B35" i="6"/>
  <c r="I33" i="6"/>
  <c r="H33" i="6"/>
  <c r="H39" i="6" s="1"/>
  <c r="B32" i="6"/>
  <c r="I29" i="6"/>
  <c r="H29" i="6"/>
  <c r="A29" i="6"/>
  <c r="A28" i="6"/>
  <c r="A14" i="6"/>
  <c r="A13" i="6"/>
  <c r="I39" i="6" l="1"/>
  <c r="I41" i="6" s="1"/>
  <c r="H41" i="6"/>
  <c r="H36" i="5" l="1"/>
  <c r="H38" i="5"/>
  <c r="E43" i="5" l="1"/>
  <c r="I37" i="5"/>
  <c r="H37" i="5"/>
  <c r="H32" i="5"/>
  <c r="I30" i="5" l="1"/>
  <c r="H30" i="5"/>
  <c r="I26" i="5"/>
  <c r="H26" i="5"/>
  <c r="I32" i="5"/>
  <c r="I33" i="5" s="1"/>
  <c r="H33" i="5" l="1"/>
  <c r="I36" i="5" l="1"/>
  <c r="G41" i="5"/>
  <c r="H22" i="1" l="1"/>
  <c r="G22" i="1"/>
  <c r="H21" i="1"/>
  <c r="G21" i="1"/>
  <c r="H20" i="1"/>
  <c r="G20" i="1"/>
  <c r="H19" i="1"/>
  <c r="G19" i="1"/>
  <c r="H18" i="1"/>
  <c r="G18" i="1"/>
  <c r="H38" i="1" l="1"/>
  <c r="E22" i="1"/>
  <c r="E21" i="1"/>
  <c r="E20" i="1"/>
  <c r="E19" i="1"/>
  <c r="E18" i="1"/>
  <c r="E15" i="1"/>
  <c r="B37" i="5" l="1"/>
  <c r="B32" i="5"/>
  <c r="B29" i="5"/>
  <c r="B26" i="1"/>
  <c r="B36" i="1"/>
  <c r="B30" i="1"/>
  <c r="H36" i="1" l="1"/>
  <c r="H26" i="1"/>
  <c r="H28" i="1" s="1"/>
  <c r="H30" i="1"/>
  <c r="H32" i="1" s="1"/>
  <c r="H42" i="1"/>
  <c r="Q23" i="1"/>
  <c r="A22" i="1"/>
  <c r="A21" i="1"/>
  <c r="A20" i="1"/>
  <c r="A19" i="1"/>
  <c r="A18" i="1"/>
  <c r="A17" i="1"/>
  <c r="A16" i="1"/>
  <c r="A15" i="1"/>
  <c r="H23" i="1" l="1"/>
  <c r="H35" i="1" s="1"/>
  <c r="H37" i="1" l="1"/>
  <c r="I20" i="1"/>
  <c r="I21" i="1"/>
  <c r="I22" i="1"/>
  <c r="I15" i="1"/>
  <c r="I35" i="1"/>
  <c r="H43" i="1"/>
  <c r="I26" i="1"/>
  <c r="I28" i="1" s="1"/>
  <c r="I30" i="1"/>
  <c r="I32" i="1" s="1"/>
  <c r="I19" i="1"/>
  <c r="I18" i="1"/>
  <c r="I36" i="1" l="1"/>
  <c r="I37" i="1" s="1"/>
  <c r="I23" i="1"/>
  <c r="I38" i="1" l="1"/>
</calcChain>
</file>

<file path=xl/sharedStrings.xml><?xml version="1.0" encoding="utf-8"?>
<sst xmlns="http://schemas.openxmlformats.org/spreadsheetml/2006/main" count="343" uniqueCount="124">
  <si>
    <t>The IL&amp;FS Financial Centre, 7th Floor, Plot C-22, G-Block, Bandra Kurla Complex, Bandra East, Mumbai-400051 (www.ilfsinfrafund.com)</t>
  </si>
  <si>
    <t>IL&amp;FS  Infrastructure Debt Fund Series 1A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</si>
  <si>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</si>
  <si>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</si>
  <si>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</si>
  <si>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</si>
  <si>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</si>
  <si>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</si>
  <si>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</si>
  <si>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</si>
  <si>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</si>
  <si>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INE810V08023</t>
  </si>
  <si>
    <t>Debt Instrument-Privately Placed-Unlisted</t>
  </si>
  <si>
    <t>Clean Max Enviro Energy Solutions Private Limited</t>
  </si>
  <si>
    <t>INE647U07015</t>
  </si>
  <si>
    <t>Bhilangana Hydro Power Limited</t>
  </si>
  <si>
    <t>INE453I07153</t>
  </si>
  <si>
    <t>INE453I07161</t>
  </si>
  <si>
    <t>Abhitech Developers Private Limited</t>
  </si>
  <si>
    <t>INE683V07026</t>
  </si>
  <si>
    <t>INE01F007012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</si>
  <si>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</si>
  <si>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</si>
  <si>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</si>
  <si>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</si>
  <si>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</si>
  <si>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</si>
  <si>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</si>
  <si>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</si>
  <si>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</si>
  <si>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Sector / Rating</t>
  </si>
  <si>
    <t>Percent</t>
  </si>
  <si>
    <t>Net Receivable/Payable</t>
  </si>
  <si>
    <t>IL&amp;FS  Infrastructure Debt Fund Series 2A</t>
  </si>
  <si>
    <t>Il&amp;Fs Wind Energy Limited</t>
  </si>
  <si>
    <t>Ghv Hospitality (India) Private Limited</t>
  </si>
  <si>
    <t>Monthly  Portfolio statement as on March 31, 2019</t>
  </si>
  <si>
    <t>Triparty Repo Margin</t>
  </si>
  <si>
    <t>Notes:</t>
  </si>
  <si>
    <t>Nil</t>
  </si>
  <si>
    <t xml:space="preserve">             Growth Option - Direct Plan</t>
  </si>
  <si>
    <t xml:space="preserve">5.   Investment in foreign securities / overseas ETF(s) / ADRs / GDRs </t>
  </si>
  <si>
    <t>7.   Investment in repo in corporate debt securities (In Lakhs)</t>
  </si>
  <si>
    <t>9.   Total Dividend (net) declared during the period</t>
  </si>
  <si>
    <r>
      <t xml:space="preserve">10. Total Exposure to illiquid securities is 0.00% of the portfolio, i.e. </t>
    </r>
    <r>
      <rPr>
        <sz val="12"/>
        <rFont val="Rupee Foradian"/>
        <family val="2"/>
      </rPr>
      <t xml:space="preserve">` </t>
    </r>
    <r>
      <rPr>
        <sz val="12"/>
        <rFont val="Times New Roman"/>
        <family val="1"/>
      </rPr>
      <t>0.00 lakh</t>
    </r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</si>
  <si>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)**</t>
    </r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</si>
  <si>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)**</t>
    </r>
  </si>
  <si>
    <t>6.   Investment in short term deposit at the end of the month (In Lakhs)</t>
  </si>
  <si>
    <t>NA</t>
  </si>
  <si>
    <t>(Pursuant to Regulation 59A of the SEBI (Mutual Funds) Regulations 1996)</t>
  </si>
  <si>
    <t>YTM</t>
  </si>
  <si>
    <t>4.   Exposure to derivative instrument at the end of the period</t>
  </si>
  <si>
    <t>100.00%</t>
  </si>
  <si>
    <t>Debt instrument - listed / Awaiting listing</t>
  </si>
  <si>
    <t>CRISIL-AAA</t>
  </si>
  <si>
    <t>CRISIL-AA+</t>
  </si>
  <si>
    <t>Bharti Telecom Limited</t>
  </si>
  <si>
    <t>Larsen &amp; Toubro Limited</t>
  </si>
  <si>
    <t>Tri Party Repo (TREPs)</t>
  </si>
  <si>
    <t>8.   Average Portfolio Maturity</t>
  </si>
  <si>
    <t xml:space="preserve">1) Total amount of provisions made in past against the NPAs to be recovered (security classified as default viz. Babcock Borsig Limited, Williamson Magor &amp; Co Ltd,&amp; IL&amp;FS Wind Energy Limited) </t>
  </si>
  <si>
    <t>Half Yearly  Portfolio statement as on Mar 31, 2025</t>
  </si>
  <si>
    <t xml:space="preserve">L&amp;T Metro Rail (Hyderabad) Limited </t>
  </si>
  <si>
    <t>IND-AAA (CE)</t>
  </si>
  <si>
    <t>INE128M08060</t>
  </si>
  <si>
    <t>INE403D08165</t>
  </si>
  <si>
    <t>INE018A08BJ8</t>
  </si>
  <si>
    <t>INE403D08181</t>
  </si>
  <si>
    <t>INE018A08BA7</t>
  </si>
  <si>
    <t>Power Grid Corporation of India Limited</t>
  </si>
  <si>
    <t>INE752E07KW0</t>
  </si>
  <si>
    <t>Ayana Renewable Power Private Limited</t>
  </si>
  <si>
    <t>ICRA-AA-</t>
  </si>
  <si>
    <t>INE09I208015</t>
  </si>
  <si>
    <t>INE09I207017</t>
  </si>
  <si>
    <t>196 Days</t>
  </si>
  <si>
    <t>The IL&amp;FS Financial Centre, Plot C-22, G-Block, Bandra Kurla Complex, Bandra East, Mumbai-400051 (www.ilfsinfrafund.com)</t>
  </si>
  <si>
    <t>IL&amp;FS  Infrastructure Debt Fund Series 2B</t>
  </si>
  <si>
    <t>Clean Max Enviro Energy Solution Pvt Ltd</t>
  </si>
  <si>
    <t>CARE-A+</t>
  </si>
  <si>
    <t>INE647U08013</t>
  </si>
  <si>
    <t>Care AA-</t>
  </si>
  <si>
    <t>INE453I07203</t>
  </si>
  <si>
    <t>Kanchanjunga Power Company Pvt Ltd</t>
  </si>
  <si>
    <t xml:space="preserve">Care A </t>
  </si>
  <si>
    <t>INE117N07089</t>
  </si>
  <si>
    <t>Emami Frank Ross Limited</t>
  </si>
  <si>
    <t>IND-A-</t>
  </si>
  <si>
    <t>INE711X07062</t>
  </si>
  <si>
    <t>INE647U08021</t>
  </si>
  <si>
    <t>INE711X07096</t>
  </si>
  <si>
    <t xml:space="preserve">1.   Total amount of provisions made in past against the NPAs to be recovered (security classified as default viz. Babcock Borsig Limited, Williamson Magor &amp; Co Ltd,&amp; IL&amp;FS Wind Energy Limited)  </t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</si>
  <si>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</t>
    </r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</si>
  <si>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</t>
    </r>
  </si>
  <si>
    <t>5.   Investment in foreign securities / overseas ETF(s) / ADRs / GDRs</t>
  </si>
  <si>
    <t>6.   Investment in short term deposit at the end of the Period (In Lakhs)</t>
  </si>
  <si>
    <t>579 days</t>
  </si>
  <si>
    <t>IL&amp;FS  Infrastructure Debt Fund Series 2C</t>
  </si>
  <si>
    <t>INE117N07097</t>
  </si>
  <si>
    <t>INE403D08157</t>
  </si>
  <si>
    <t>INE453I07211</t>
  </si>
  <si>
    <t xml:space="preserve">1.Total amount of provisions made in past against the NPAs to be recovered (security classified as default viz. Babcock Borsig Limited, Williamson Magor &amp; Co Ltd,&amp; IL&amp;FS Wind Energy Limited) </t>
  </si>
  <si>
    <t>5.    Investment in foreign securities / overseas ETF(s) / ADRs / GDRs</t>
  </si>
  <si>
    <t>6.   Investment in short term deposit at the end of the period (In Lakhs)</t>
  </si>
  <si>
    <t>1417 days</t>
  </si>
  <si>
    <t>IL&amp;FS  Infrastructure Debt Fund Series 3B</t>
  </si>
  <si>
    <t>Half Yearly  Portfolio statement as on May 31, 2025</t>
  </si>
  <si>
    <t>Crisil AAA</t>
  </si>
  <si>
    <t>INE752E08643</t>
  </si>
  <si>
    <t>DBL Infratech Private Ltd</t>
  </si>
  <si>
    <t>IND-A (CE)</t>
  </si>
  <si>
    <t>INE0KRJ07029</t>
  </si>
  <si>
    <t>Resco Global Wind Services Pvt Ltd</t>
  </si>
  <si>
    <t>CRISIL-AA+ (CE)</t>
  </si>
  <si>
    <t>INE0CJZ08043</t>
  </si>
  <si>
    <t xml:space="preserve">1.   Total amount of provisions made in past against the NPAs to be recovered (security classified as default viz. IL&amp;FS Wind Energy Limited) </t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</si>
  <si>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</t>
    </r>
  </si>
  <si>
    <t xml:space="preserve">             Dividend Payout Option - Direct Plan</t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</si>
  <si>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</t>
    </r>
  </si>
  <si>
    <t>26 days</t>
  </si>
  <si>
    <t>Plan/Option Name</t>
  </si>
  <si>
    <t>Individual &amp; HUF</t>
  </si>
  <si>
    <t>Dividend payout Option  - Direct Plan</t>
  </si>
  <si>
    <r>
      <t xml:space="preserve">Dividends are declared on face value of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1,000,000 per unit. After distribution of dividend, the NAV falls to the extent of dividend and statutory levy (if applicable).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</si>
</sst>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 * #,##0_)_£_ ;_ * \(#,##0\)_£_ ;_ * &quot;-&quot;??_)_£_ ;_ @_ "/>
    <numFmt numFmtId="167" formatCode="#,##0.00_ ;\-#,##0.00\ "/>
    <numFmt numFmtId="168" formatCode="_(* #,##0.0000_);_(* \(#,##0.0000\);_(* &quot;-&quot;??_);_(@_)"/>
    <numFmt numFmtId="169" formatCode="0.00\%"/>
    <numFmt numFmtId="170" formatCode="#,##0.0000000_ ;\-#,##0.0000000\ "/>
    <numFmt numFmtId="171" formatCode="#,##0.000000000000_ ;\-#,##0.000000000000\ "/>
    <numFmt numFmtId="172" formatCode="#,##0.0000000000000_ ;\-#,##0.0000000000000\ "/>
    <numFmt numFmtId="173" formatCode="0.0000"/>
    <numFmt numFmtId="174" formatCode="#,##0.0000"/>
  </numFmts>
  <fonts count="36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2"/>
      <name val="Rupee Foradian"/>
      <family val="2"/>
    </font>
    <font>
      <sz val="10"/>
      <name val="MS Sans Serif"/>
      <family val="2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ahoma"/>
      <family val="2"/>
    </font>
    <font>
      <b/>
      <sz val="10"/>
      <name val="Arial"/>
      <family val="2"/>
    </font>
    <font>
      <b/>
      <sz val="10"/>
      <name val="Tahoma"/>
      <family val="2"/>
    </font>
    <font>
      <sz val="10"/>
      <color indexed="56"/>
      <name val="Tahoma"/>
      <family val="2"/>
    </font>
    <font>
      <u/>
      <sz val="12"/>
      <name val="Times New Roman"/>
      <family val="1"/>
    </font>
    <font>
      <sz val="12"/>
      <color theme="1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5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1" fillId="0" borderId="0"/>
    <xf numFmtId="0" fontId="10" fillId="0" borderId="0"/>
    <xf numFmtId="0" fontId="10" fillId="8" borderId="8" applyNumberFormat="0" applyFont="0" applyAlignment="0" applyProtection="0"/>
    <xf numFmtId="0" fontId="23" fillId="6" borderId="5" applyNumberFormat="0" applyAlignment="0" applyProtection="0"/>
    <xf numFmtId="9" fontId="1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39" fontId="2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Border="1"/>
    <xf numFmtId="0" fontId="2" fillId="0" borderId="13" xfId="0" applyFont="1" applyBorder="1" applyAlignment="1">
      <alignment horizontal="center"/>
    </xf>
    <xf numFmtId="14" fontId="4" fillId="0" borderId="0" xfId="0" applyNumberFormat="1" applyFont="1"/>
    <xf numFmtId="14" fontId="4" fillId="0" borderId="0" xfId="0" applyNumberFormat="1" applyFont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0" fontId="2" fillId="0" borderId="14" xfId="2" applyNumberFormat="1" applyFont="1" applyFill="1" applyBorder="1" applyAlignment="1">
      <alignment horizontal="right"/>
    </xf>
    <xf numFmtId="166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center" vertical="top" wrapText="1"/>
    </xf>
    <xf numFmtId="10" fontId="2" fillId="0" borderId="0" xfId="0" applyNumberFormat="1" applyFont="1"/>
    <xf numFmtId="0" fontId="2" fillId="0" borderId="13" xfId="0" applyFont="1" applyBorder="1"/>
    <xf numFmtId="39" fontId="2" fillId="0" borderId="0" xfId="0" applyNumberFormat="1" applyFont="1"/>
    <xf numFmtId="10" fontId="2" fillId="0" borderId="14" xfId="0" applyNumberFormat="1" applyFont="1" applyBorder="1"/>
    <xf numFmtId="0" fontId="7" fillId="0" borderId="0" xfId="0" applyFont="1"/>
    <xf numFmtId="4" fontId="2" fillId="0" borderId="0" xfId="0" applyNumberFormat="1" applyFont="1"/>
    <xf numFmtId="43" fontId="8" fillId="0" borderId="0" xfId="1" applyFont="1" applyFill="1" applyBorder="1"/>
    <xf numFmtId="0" fontId="8" fillId="34" borderId="0" xfId="0" applyFont="1" applyFill="1"/>
    <xf numFmtId="39" fontId="8" fillId="34" borderId="0" xfId="0" applyNumberFormat="1" applyFont="1" applyFill="1"/>
    <xf numFmtId="10" fontId="8" fillId="34" borderId="0" xfId="0" applyNumberFormat="1" applyFont="1" applyFill="1"/>
    <xf numFmtId="0" fontId="8" fillId="0" borderId="0" xfId="0" applyFont="1"/>
    <xf numFmtId="165" fontId="2" fillId="0" borderId="0" xfId="0" applyNumberFormat="1" applyFont="1"/>
    <xf numFmtId="39" fontId="8" fillId="0" borderId="0" xfId="0" applyNumberFormat="1" applyFont="1"/>
    <xf numFmtId="10" fontId="8" fillId="0" borderId="14" xfId="0" applyNumberFormat="1" applyFont="1" applyBorder="1"/>
    <xf numFmtId="43" fontId="2" fillId="0" borderId="0" xfId="1" applyFont="1" applyFill="1" applyBorder="1"/>
    <xf numFmtId="43" fontId="2" fillId="0" borderId="14" xfId="1" applyFont="1" applyFill="1" applyBorder="1"/>
    <xf numFmtId="4" fontId="8" fillId="34" borderId="0" xfId="1" applyNumberFormat="1" applyFont="1" applyFill="1" applyBorder="1"/>
    <xf numFmtId="10" fontId="8" fillId="34" borderId="14" xfId="1" applyNumberFormat="1" applyFont="1" applyFill="1" applyBorder="1"/>
    <xf numFmtId="10" fontId="8" fillId="0" borderId="14" xfId="1" applyNumberFormat="1" applyFont="1" applyFill="1" applyBorder="1"/>
    <xf numFmtId="10" fontId="2" fillId="0" borderId="14" xfId="0" applyNumberFormat="1" applyFont="1" applyBorder="1" applyAlignment="1">
      <alignment horizontal="right"/>
    </xf>
    <xf numFmtId="0" fontId="3" fillId="33" borderId="0" xfId="0" applyFont="1" applyFill="1"/>
    <xf numFmtId="39" fontId="3" fillId="33" borderId="0" xfId="0" applyNumberFormat="1" applyFont="1" applyFill="1"/>
    <xf numFmtId="10" fontId="3" fillId="33" borderId="14" xfId="2" applyNumberFormat="1" applyFont="1" applyFill="1" applyBorder="1"/>
    <xf numFmtId="0" fontId="3" fillId="0" borderId="0" xfId="0" applyFont="1"/>
    <xf numFmtId="39" fontId="3" fillId="0" borderId="0" xfId="0" applyNumberFormat="1" applyFont="1"/>
    <xf numFmtId="10" fontId="3" fillId="0" borderId="14" xfId="2" applyNumberFormat="1" applyFont="1" applyFill="1" applyBorder="1"/>
    <xf numFmtId="0" fontId="7" fillId="0" borderId="0" xfId="3" applyFont="1"/>
    <xf numFmtId="0" fontId="2" fillId="0" borderId="14" xfId="0" applyFont="1" applyBorder="1"/>
    <xf numFmtId="4" fontId="2" fillId="0" borderId="0" xfId="1" applyNumberFormat="1" applyFont="1" applyFill="1" applyBorder="1"/>
    <xf numFmtId="0" fontId="8" fillId="0" borderId="0" xfId="0" applyFont="1" applyAlignment="1">
      <alignment horizontal="left" vertical="top"/>
    </xf>
    <xf numFmtId="167" fontId="2" fillId="0" borderId="0" xfId="0" applyNumberFormat="1" applyFont="1"/>
    <xf numFmtId="165" fontId="2" fillId="0" borderId="0" xfId="32" applyNumberFormat="1" applyFont="1" applyFill="1" applyBorder="1"/>
    <xf numFmtId="10" fontId="2" fillId="0" borderId="0" xfId="46" applyNumberFormat="1" applyFont="1" applyFill="1" applyBorder="1"/>
    <xf numFmtId="10" fontId="2" fillId="0" borderId="0" xfId="46" applyNumberFormat="1" applyFont="1" applyBorder="1"/>
    <xf numFmtId="165" fontId="4" fillId="0" borderId="0" xfId="32" applyNumberFormat="1" applyFont="1" applyFill="1" applyBorder="1" applyAlignment="1">
      <alignment horizontal="center"/>
    </xf>
    <xf numFmtId="10" fontId="2" fillId="0" borderId="14" xfId="46" applyNumberFormat="1" applyFont="1" applyFill="1" applyBorder="1" applyAlignment="1">
      <alignment horizontal="right"/>
    </xf>
    <xf numFmtId="166" fontId="3" fillId="33" borderId="0" xfId="32" applyNumberFormat="1" applyFont="1" applyFill="1" applyBorder="1" applyAlignment="1">
      <alignment horizontal="center" vertical="top" wrapText="1"/>
    </xf>
    <xf numFmtId="39" fontId="3" fillId="33" borderId="0" xfId="32" applyNumberFormat="1" applyFont="1" applyFill="1" applyBorder="1" applyAlignment="1">
      <alignment horizontal="center" vertical="top" wrapText="1"/>
    </xf>
    <xf numFmtId="43" fontId="3" fillId="0" borderId="0" xfId="32" applyFont="1" applyFill="1" applyBorder="1" applyAlignment="1">
      <alignment horizontal="center" vertical="top" wrapText="1"/>
    </xf>
    <xf numFmtId="10" fontId="8" fillId="0" borderId="0" xfId="46" applyNumberFormat="1" applyFont="1" applyFill="1" applyBorder="1" applyAlignment="1">
      <alignment horizontal="left" vertical="top"/>
    </xf>
    <xf numFmtId="10" fontId="3" fillId="0" borderId="14" xfId="46" applyNumberFormat="1" applyFont="1" applyFill="1" applyBorder="1"/>
    <xf numFmtId="4" fontId="2" fillId="0" borderId="0" xfId="32" applyNumberFormat="1" applyFont="1" applyFill="1" applyBorder="1"/>
    <xf numFmtId="0" fontId="2" fillId="0" borderId="0" xfId="3" applyFont="1"/>
    <xf numFmtId="4" fontId="7" fillId="0" borderId="0" xfId="42" applyNumberFormat="1" applyFont="1"/>
    <xf numFmtId="165" fontId="7" fillId="0" borderId="0" xfId="1" applyNumberFormat="1" applyFont="1" applyFill="1" applyBorder="1"/>
    <xf numFmtId="0" fontId="2" fillId="0" borderId="0" xfId="42" applyFont="1"/>
    <xf numFmtId="4" fontId="2" fillId="0" borderId="0" xfId="42" applyNumberFormat="1" applyFont="1"/>
    <xf numFmtId="168" fontId="2" fillId="0" borderId="0" xfId="50" applyNumberFormat="1" applyFont="1" applyFill="1" applyBorder="1" applyAlignment="1">
      <alignment horizontal="right" vertical="top"/>
    </xf>
    <xf numFmtId="0" fontId="2" fillId="0" borderId="0" xfId="3" applyFont="1" applyAlignment="1">
      <alignment wrapText="1"/>
    </xf>
    <xf numFmtId="39" fontId="29" fillId="0" borderId="0" xfId="0" applyNumberFormat="1" applyFont="1"/>
    <xf numFmtId="0" fontId="2" fillId="35" borderId="0" xfId="0" applyFont="1" applyFill="1"/>
    <xf numFmtId="0" fontId="2" fillId="0" borderId="15" xfId="0" applyFont="1" applyBorder="1"/>
    <xf numFmtId="165" fontId="2" fillId="0" borderId="15" xfId="32" applyNumberFormat="1" applyFont="1" applyFill="1" applyBorder="1"/>
    <xf numFmtId="39" fontId="2" fillId="0" borderId="15" xfId="0" applyNumberFormat="1" applyFont="1" applyBorder="1"/>
    <xf numFmtId="10" fontId="2" fillId="0" borderId="15" xfId="0" applyNumberFormat="1" applyFont="1" applyBorder="1"/>
    <xf numFmtId="0" fontId="7" fillId="0" borderId="15" xfId="0" applyFont="1" applyBorder="1"/>
    <xf numFmtId="169" fontId="2" fillId="0" borderId="15" xfId="0" applyNumberFormat="1" applyFont="1" applyBorder="1" applyAlignment="1">
      <alignment horizontal="right" wrapText="1"/>
    </xf>
    <xf numFmtId="0" fontId="8" fillId="34" borderId="15" xfId="0" applyFont="1" applyFill="1" applyBorder="1"/>
    <xf numFmtId="0" fontId="8" fillId="0" borderId="15" xfId="0" applyFont="1" applyBorder="1"/>
    <xf numFmtId="9" fontId="8" fillId="0" borderId="15" xfId="46" applyFont="1" applyFill="1" applyBorder="1"/>
    <xf numFmtId="0" fontId="3" fillId="33" borderId="15" xfId="0" applyFont="1" applyFill="1" applyBorder="1"/>
    <xf numFmtId="39" fontId="3" fillId="33" borderId="15" xfId="0" applyNumberFormat="1" applyFont="1" applyFill="1" applyBorder="1"/>
    <xf numFmtId="169" fontId="28" fillId="35" borderId="15" xfId="0" applyNumberFormat="1" applyFont="1" applyFill="1" applyBorder="1" applyAlignment="1">
      <alignment horizontal="right" wrapText="1"/>
    </xf>
    <xf numFmtId="4" fontId="30" fillId="0" borderId="16" xfId="0" applyNumberFormat="1" applyFont="1" applyBorder="1" applyAlignment="1">
      <alignment horizontal="right" wrapText="1"/>
    </xf>
    <xf numFmtId="169" fontId="30" fillId="0" borderId="16" xfId="0" applyNumberFormat="1" applyFont="1" applyBorder="1" applyAlignment="1">
      <alignment horizontal="right" wrapText="1"/>
    </xf>
    <xf numFmtId="171" fontId="3" fillId="0" borderId="0" xfId="0" applyNumberFormat="1" applyFont="1"/>
    <xf numFmtId="4" fontId="0" fillId="0" borderId="0" xfId="0" applyNumberFormat="1"/>
    <xf numFmtId="0" fontId="30" fillId="0" borderId="16" xfId="0" applyFont="1" applyBorder="1" applyAlignment="1">
      <alignment horizontal="right" wrapText="1"/>
    </xf>
    <xf numFmtId="49" fontId="31" fillId="36" borderId="17" xfId="42" applyNumberFormat="1" applyFont="1" applyFill="1" applyBorder="1" applyAlignment="1">
      <alignment horizontal="left" wrapText="1"/>
    </xf>
    <xf numFmtId="0" fontId="30" fillId="0" borderId="16" xfId="0" applyFont="1" applyBorder="1" applyAlignment="1">
      <alignment horizontal="left" wrapText="1"/>
    </xf>
    <xf numFmtId="0" fontId="8" fillId="37" borderId="15" xfId="0" applyFont="1" applyFill="1" applyBorder="1"/>
    <xf numFmtId="39" fontId="8" fillId="37" borderId="15" xfId="0" applyNumberFormat="1" applyFont="1" applyFill="1" applyBorder="1"/>
    <xf numFmtId="10" fontId="7" fillId="37" borderId="15" xfId="2" applyNumberFormat="1" applyFont="1" applyFill="1" applyBorder="1" applyAlignment="1">
      <alignment horizontal="right" wrapText="1"/>
    </xf>
    <xf numFmtId="169" fontId="7" fillId="37" borderId="15" xfId="0" applyNumberFormat="1" applyFont="1" applyFill="1" applyBorder="1" applyAlignment="1">
      <alignment horizontal="right" wrapText="1"/>
    </xf>
    <xf numFmtId="43" fontId="8" fillId="37" borderId="15" xfId="32" applyFont="1" applyFill="1" applyBorder="1"/>
    <xf numFmtId="170" fontId="8" fillId="37" borderId="15" xfId="0" applyNumberFormat="1" applyFont="1" applyFill="1" applyBorder="1"/>
    <xf numFmtId="4" fontId="7" fillId="37" borderId="15" xfId="0" applyNumberFormat="1" applyFont="1" applyFill="1" applyBorder="1" applyAlignment="1">
      <alignment horizontal="right" wrapText="1"/>
    </xf>
    <xf numFmtId="0" fontId="30" fillId="37" borderId="18" xfId="0" applyFont="1" applyFill="1" applyBorder="1" applyAlignment="1">
      <alignment horizontal="right" wrapText="1"/>
    </xf>
    <xf numFmtId="0" fontId="32" fillId="37" borderId="18" xfId="0" applyFont="1" applyFill="1" applyBorder="1" applyAlignment="1">
      <alignment wrapText="1"/>
    </xf>
    <xf numFmtId="2" fontId="30" fillId="37" borderId="18" xfId="0" applyNumberFormat="1" applyFont="1" applyFill="1" applyBorder="1" applyAlignment="1">
      <alignment horizontal="right"/>
    </xf>
    <xf numFmtId="4" fontId="30" fillId="37" borderId="16" xfId="0" applyNumberFormat="1" applyFont="1" applyFill="1" applyBorder="1" applyAlignment="1">
      <alignment horizontal="right" wrapText="1"/>
    </xf>
    <xf numFmtId="10" fontId="30" fillId="0" borderId="16" xfId="2" applyNumberFormat="1" applyFont="1" applyFill="1" applyBorder="1" applyAlignment="1">
      <alignment horizontal="right" wrapText="1"/>
    </xf>
    <xf numFmtId="39" fontId="30" fillId="0" borderId="16" xfId="0" applyNumberFormat="1" applyFont="1" applyBorder="1" applyAlignment="1">
      <alignment horizontal="right" wrapText="1"/>
    </xf>
    <xf numFmtId="10" fontId="0" fillId="0" borderId="15" xfId="0" applyNumberFormat="1" applyBorder="1"/>
    <xf numFmtId="10" fontId="2" fillId="0" borderId="15" xfId="2" applyNumberFormat="1" applyFont="1" applyBorder="1" applyAlignment="1">
      <alignment horizontal="right" wrapText="1"/>
    </xf>
    <xf numFmtId="10" fontId="30" fillId="0" borderId="16" xfId="2" applyNumberFormat="1" applyFont="1" applyBorder="1" applyAlignment="1">
      <alignment horizontal="right" wrapText="1"/>
    </xf>
    <xf numFmtId="10" fontId="30" fillId="0" borderId="0" xfId="2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center"/>
    </xf>
    <xf numFmtId="166" fontId="3" fillId="33" borderId="0" xfId="32" applyNumberFormat="1" applyFont="1" applyFill="1" applyBorder="1" applyAlignment="1">
      <alignment horizontal="center" vertical="top" wrapText="1"/>
    </xf>
    <xf numFmtId="0" fontId="2" fillId="0" borderId="0" xfId="42" applyFont="1" applyFill="1" applyAlignment="1">
      <alignment wrapText="1"/>
    </xf>
    <xf numFmtId="168" fontId="7" fillId="0" borderId="0" xfId="50" applyNumberFormat="1" applyFont="1" applyFill="1" applyBorder="1" applyAlignment="1">
      <alignment horizontal="right" vertical="top"/>
    </xf>
    <xf numFmtId="0" fontId="2" fillId="0" borderId="0" xfId="42" applyFont="1" applyFill="1"/>
    <xf numFmtId="0" fontId="2" fillId="0" borderId="0" xfId="3" applyFont="1" applyFill="1"/>
    <xf numFmtId="39" fontId="2" fillId="0" borderId="0" xfId="49" applyFont="1" applyFill="1"/>
    <xf numFmtId="168" fontId="2" fillId="0" borderId="0" xfId="50" applyNumberFormat="1" applyFont="1" applyFill="1" applyBorder="1"/>
    <xf numFmtId="0" fontId="3" fillId="33" borderId="10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center" wrapText="1"/>
    </xf>
    <xf numFmtId="0" fontId="3" fillId="33" borderId="0" xfId="0" applyFont="1" applyFill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3" fillId="33" borderId="13" xfId="0" applyFont="1" applyFill="1" applyBorder="1" applyAlignment="1">
      <alignment horizontal="center" vertical="top" wrapText="1"/>
    </xf>
    <xf numFmtId="166" fontId="3" fillId="33" borderId="0" xfId="1" applyNumberFormat="1" applyFont="1" applyFill="1" applyBorder="1" applyAlignment="1">
      <alignment horizontal="center" vertical="top" wrapText="1"/>
    </xf>
    <xf numFmtId="10" fontId="3" fillId="33" borderId="14" xfId="2" applyNumberFormat="1" applyFont="1" applyFill="1" applyBorder="1" applyAlignment="1">
      <alignment horizontal="center" vertical="top" wrapText="1"/>
    </xf>
    <xf numFmtId="10" fontId="3" fillId="33" borderId="14" xfId="46" applyNumberFormat="1" applyFont="1" applyFill="1" applyBorder="1" applyAlignment="1">
      <alignment horizontal="center" vertical="top" wrapText="1"/>
    </xf>
    <xf numFmtId="166" fontId="3" fillId="33" borderId="0" xfId="32" applyNumberFormat="1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65" fontId="2" fillId="0" borderId="0" xfId="32" applyNumberFormat="1" applyFont="1" applyFill="1" applyBorder="1" applyAlignment="1">
      <alignment vertical="top"/>
    </xf>
    <xf numFmtId="10" fontId="2" fillId="0" borderId="0" xfId="46" applyNumberFormat="1" applyFont="1" applyFill="1" applyBorder="1" applyAlignment="1">
      <alignment vertical="top"/>
    </xf>
    <xf numFmtId="4" fontId="2" fillId="0" borderId="0" xfId="0" applyNumberFormat="1" applyFont="1" applyAlignment="1">
      <alignment vertical="top"/>
    </xf>
    <xf numFmtId="0" fontId="2" fillId="35" borderId="0" xfId="0" applyFont="1" applyFill="1" applyAlignment="1">
      <alignment vertical="top"/>
    </xf>
    <xf numFmtId="10" fontId="2" fillId="0" borderId="0" xfId="46" applyNumberFormat="1" applyFont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10" fontId="2" fillId="0" borderId="0" xfId="0" applyNumberFormat="1" applyFont="1" applyAlignment="1">
      <alignment vertical="top"/>
    </xf>
    <xf numFmtId="0" fontId="3" fillId="0" borderId="15" xfId="0" applyFont="1" applyBorder="1" applyAlignment="1">
      <alignment horizontal="center" vertical="top" wrapText="1"/>
    </xf>
    <xf numFmtId="166" fontId="3" fillId="0" borderId="15" xfId="32" applyNumberFormat="1" applyFont="1" applyFill="1" applyBorder="1" applyAlignment="1">
      <alignment horizontal="center" vertical="top" wrapText="1"/>
    </xf>
    <xf numFmtId="39" fontId="6" fillId="0" borderId="15" xfId="32" applyNumberFormat="1" applyFont="1" applyFill="1" applyBorder="1" applyAlignment="1">
      <alignment horizontal="center" vertical="top" wrapText="1"/>
    </xf>
    <xf numFmtId="10" fontId="3" fillId="0" borderId="15" xfId="46" applyNumberFormat="1" applyFont="1" applyFill="1" applyBorder="1" applyAlignment="1">
      <alignment horizontal="center" vertical="top" wrapText="1"/>
    </xf>
    <xf numFmtId="10" fontId="30" fillId="0" borderId="16" xfId="0" applyNumberFormat="1" applyFont="1" applyBorder="1" applyAlignment="1">
      <alignment horizontal="right" wrapText="1"/>
    </xf>
    <xf numFmtId="0" fontId="2" fillId="37" borderId="0" xfId="0" applyFont="1" applyFill="1" applyAlignment="1">
      <alignment vertical="top"/>
    </xf>
    <xf numFmtId="10" fontId="30" fillId="37" borderId="16" xfId="2" applyNumberFormat="1" applyFont="1" applyFill="1" applyBorder="1" applyAlignment="1">
      <alignment horizontal="right" wrapText="1"/>
    </xf>
    <xf numFmtId="10" fontId="2" fillId="37" borderId="0" xfId="46" applyNumberFormat="1" applyFont="1" applyFill="1" applyBorder="1" applyAlignment="1">
      <alignment vertical="top"/>
    </xf>
    <xf numFmtId="4" fontId="2" fillId="37" borderId="0" xfId="0" applyNumberFormat="1" applyFont="1" applyFill="1" applyAlignment="1">
      <alignment vertical="top"/>
    </xf>
    <xf numFmtId="0" fontId="2" fillId="0" borderId="15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39" fontId="8" fillId="0" borderId="15" xfId="0" applyNumberFormat="1" applyFont="1" applyBorder="1" applyAlignment="1">
      <alignment vertical="top"/>
    </xf>
    <xf numFmtId="10" fontId="8" fillId="0" borderId="15" xfId="0" applyNumberFormat="1" applyFont="1" applyBorder="1" applyAlignment="1">
      <alignment vertical="top"/>
    </xf>
    <xf numFmtId="39" fontId="2" fillId="0" borderId="15" xfId="0" applyNumberFormat="1" applyFont="1" applyBorder="1" applyAlignment="1">
      <alignment vertical="top"/>
    </xf>
    <xf numFmtId="10" fontId="2" fillId="0" borderId="15" xfId="0" applyNumberFormat="1" applyFont="1" applyBorder="1" applyAlignment="1">
      <alignment vertical="top"/>
    </xf>
    <xf numFmtId="0" fontId="2" fillId="37" borderId="15" xfId="0" applyFont="1" applyFill="1" applyBorder="1" applyAlignment="1">
      <alignment vertical="top"/>
    </xf>
    <xf numFmtId="0" fontId="8" fillId="37" borderId="15" xfId="0" applyFont="1" applyFill="1" applyBorder="1" applyAlignment="1">
      <alignment vertical="top"/>
    </xf>
    <xf numFmtId="43" fontId="8" fillId="37" borderId="15" xfId="32" applyFont="1" applyFill="1" applyBorder="1" applyAlignment="1">
      <alignment vertical="top"/>
    </xf>
    <xf numFmtId="165" fontId="2" fillId="0" borderId="15" xfId="32" applyNumberFormat="1" applyFont="1" applyFill="1" applyBorder="1" applyAlignment="1">
      <alignment vertical="top"/>
    </xf>
    <xf numFmtId="2" fontId="33" fillId="0" borderId="16" xfId="0" applyNumberFormat="1" applyFont="1" applyBorder="1" applyAlignment="1">
      <alignment horizontal="right"/>
    </xf>
    <xf numFmtId="10" fontId="2" fillId="0" borderId="15" xfId="2" applyNumberFormat="1" applyFont="1" applyFill="1" applyBorder="1" applyAlignment="1">
      <alignment horizontal="right" wrapText="1"/>
    </xf>
    <xf numFmtId="170" fontId="2" fillId="0" borderId="15" xfId="0" applyNumberFormat="1" applyFont="1" applyBorder="1" applyAlignment="1">
      <alignment vertical="top"/>
    </xf>
    <xf numFmtId="0" fontId="8" fillId="34" borderId="15" xfId="0" applyFont="1" applyFill="1" applyBorder="1" applyAlignment="1">
      <alignment vertical="top"/>
    </xf>
    <xf numFmtId="164" fontId="8" fillId="34" borderId="15" xfId="0" applyNumberFormat="1" applyFont="1" applyFill="1" applyBorder="1" applyAlignment="1">
      <alignment vertical="top"/>
    </xf>
    <xf numFmtId="39" fontId="8" fillId="34" borderId="15" xfId="0" applyNumberFormat="1" applyFont="1" applyFill="1" applyBorder="1" applyAlignment="1">
      <alignment vertical="top"/>
    </xf>
    <xf numFmtId="10" fontId="7" fillId="38" borderId="15" xfId="2" applyNumberFormat="1" applyFont="1" applyFill="1" applyBorder="1" applyAlignment="1">
      <alignment horizontal="right" wrapText="1"/>
    </xf>
    <xf numFmtId="169" fontId="7" fillId="38" borderId="15" xfId="0" applyNumberFormat="1" applyFont="1" applyFill="1" applyBorder="1" applyAlignment="1">
      <alignment horizontal="right" wrapText="1"/>
    </xf>
    <xf numFmtId="171" fontId="2" fillId="0" borderId="0" xfId="0" applyNumberFormat="1" applyFont="1" applyAlignment="1">
      <alignment vertical="top"/>
    </xf>
    <xf numFmtId="0" fontId="3" fillId="33" borderId="15" xfId="0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3" fillId="0" borderId="0" xfId="0" applyFont="1" applyAlignment="1">
      <alignment vertical="top"/>
    </xf>
    <xf numFmtId="10" fontId="3" fillId="0" borderId="14" xfId="46" applyNumberFormat="1" applyFont="1" applyFill="1" applyBorder="1" applyAlignment="1">
      <alignment vertical="top"/>
    </xf>
    <xf numFmtId="167" fontId="2" fillId="0" borderId="0" xfId="0" applyNumberFormat="1" applyFont="1" applyAlignment="1">
      <alignment vertical="top"/>
    </xf>
    <xf numFmtId="39" fontId="3" fillId="0" borderId="0" xfId="0" applyNumberFormat="1" applyFont="1" applyAlignment="1">
      <alignment vertical="top"/>
    </xf>
    <xf numFmtId="168" fontId="7" fillId="0" borderId="0" xfId="5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top"/>
    </xf>
    <xf numFmtId="168" fontId="29" fillId="0" borderId="0" xfId="0" applyNumberFormat="1" applyFont="1" applyAlignment="1">
      <alignment vertical="top"/>
    </xf>
    <xf numFmtId="0" fontId="2" fillId="0" borderId="0" xfId="42" applyFont="1" applyAlignment="1">
      <alignment wrapText="1"/>
    </xf>
    <xf numFmtId="0" fontId="2" fillId="0" borderId="14" xfId="0" applyFont="1" applyBorder="1" applyAlignment="1">
      <alignment vertical="top"/>
    </xf>
    <xf numFmtId="165" fontId="2" fillId="0" borderId="0" xfId="32" applyNumberFormat="1" applyFont="1" applyBorder="1" applyAlignment="1">
      <alignment vertical="top"/>
    </xf>
    <xf numFmtId="4" fontId="2" fillId="35" borderId="0" xfId="0" applyNumberFormat="1" applyFont="1" applyFill="1" applyAlignment="1">
      <alignment vertical="top"/>
    </xf>
    <xf numFmtId="10" fontId="8" fillId="0" borderId="0" xfId="46" applyNumberFormat="1" applyFont="1" applyBorder="1" applyAlignment="1">
      <alignment horizontal="left" vertical="top"/>
    </xf>
    <xf numFmtId="4" fontId="3" fillId="0" borderId="0" xfId="32" applyNumberFormat="1" applyFont="1" applyFill="1" applyBorder="1" applyAlignment="1">
      <alignment horizontal="center" vertical="top" wrapText="1"/>
    </xf>
    <xf numFmtId="39" fontId="8" fillId="37" borderId="15" xfId="0" applyNumberFormat="1" applyFont="1" applyFill="1" applyBorder="1" applyAlignment="1">
      <alignment vertical="top"/>
    </xf>
    <xf numFmtId="3" fontId="2" fillId="0" borderId="0" xfId="0" applyNumberFormat="1" applyFont="1" applyAlignment="1">
      <alignment vertical="top"/>
    </xf>
    <xf numFmtId="0" fontId="7" fillId="0" borderId="15" xfId="0" applyFont="1" applyBorder="1" applyAlignment="1">
      <alignment vertical="top"/>
    </xf>
    <xf numFmtId="165" fontId="8" fillId="37" borderId="15" xfId="32" applyNumberFormat="1" applyFont="1" applyFill="1" applyBorder="1" applyAlignment="1">
      <alignment vertical="top"/>
    </xf>
    <xf numFmtId="172" fontId="2" fillId="0" borderId="0" xfId="0" applyNumberFormat="1" applyFont="1" applyAlignment="1">
      <alignment vertical="top"/>
    </xf>
    <xf numFmtId="39" fontId="3" fillId="33" borderId="15" xfId="0" applyNumberFormat="1" applyFont="1" applyFill="1" applyBorder="1" applyAlignment="1">
      <alignment vertical="top"/>
    </xf>
    <xf numFmtId="165" fontId="29" fillId="0" borderId="0" xfId="1" applyNumberFormat="1" applyFont="1"/>
    <xf numFmtId="39" fontId="29" fillId="0" borderId="0" xfId="0" applyNumberFormat="1" applyFont="1" applyAlignment="1">
      <alignment vertical="top"/>
    </xf>
    <xf numFmtId="4" fontId="0" fillId="35" borderId="0" xfId="0" applyNumberFormat="1" applyFill="1"/>
    <xf numFmtId="165" fontId="0" fillId="0" borderId="0" xfId="0" applyNumberFormat="1"/>
    <xf numFmtId="39" fontId="8" fillId="0" borderId="15" xfId="0" applyNumberFormat="1" applyFont="1" applyBorder="1"/>
    <xf numFmtId="10" fontId="8" fillId="0" borderId="15" xfId="0" applyNumberFormat="1" applyFont="1" applyBorder="1"/>
    <xf numFmtId="43" fontId="2" fillId="0" borderId="15" xfId="32" applyFont="1" applyFill="1" applyBorder="1"/>
    <xf numFmtId="0" fontId="2" fillId="37" borderId="15" xfId="0" applyFont="1" applyFill="1" applyBorder="1"/>
    <xf numFmtId="43" fontId="8" fillId="0" borderId="15" xfId="32" applyFont="1" applyFill="1" applyBorder="1"/>
    <xf numFmtId="10" fontId="8" fillId="0" borderId="15" xfId="32" applyNumberFormat="1" applyFont="1" applyFill="1" applyBorder="1"/>
    <xf numFmtId="164" fontId="8" fillId="37" borderId="15" xfId="0" applyNumberFormat="1" applyFont="1" applyFill="1" applyBorder="1"/>
    <xf numFmtId="167" fontId="0" fillId="0" borderId="0" xfId="0" applyNumberFormat="1"/>
    <xf numFmtId="0" fontId="34" fillId="0" borderId="0" xfId="3" applyFont="1"/>
    <xf numFmtId="164" fontId="2" fillId="0" borderId="0" xfId="3" applyNumberFormat="1" applyFont="1"/>
    <xf numFmtId="164" fontId="2" fillId="0" borderId="0" xfId="3" applyNumberFormat="1" applyFont="1" applyBorder="1"/>
    <xf numFmtId="173" fontId="7" fillId="0" borderId="0" xfId="3" applyNumberFormat="1" applyFont="1" applyFill="1" applyAlignment="1">
      <alignment horizontal="right" vertical="center"/>
    </xf>
    <xf numFmtId="174" fontId="35" fillId="0" borderId="0" xfId="43" applyNumberFormat="1" applyFont="1" applyFill="1"/>
    <xf numFmtId="168" fontId="2" fillId="0" borderId="0" xfId="32" applyNumberFormat="1" applyFont="1" applyFill="1" applyBorder="1" applyAlignment="1">
      <alignment horizontal="right" vertical="top"/>
    </xf>
    <xf numFmtId="168" fontId="7" fillId="0" borderId="0" xfId="32" applyNumberFormat="1" applyFont="1" applyFill="1" applyBorder="1" applyAlignment="1">
      <alignment horizontal="right" vertical="top"/>
    </xf>
    <xf numFmtId="0" fontId="2" fillId="0" borderId="0" xfId="3" applyFont="1" applyBorder="1"/>
    <xf numFmtId="0" fontId="7" fillId="0" borderId="0" xfId="42" applyFont="1" applyAlignment="1">
      <alignment horizontal="left" vertical="top" indent="3"/>
    </xf>
    <xf numFmtId="0" fontId="7" fillId="0" borderId="0" xfId="3" applyFont="1" applyAlignment="1">
      <alignment horizontal="right" vertical="top"/>
    </xf>
    <xf numFmtId="0" fontId="7" fillId="0" borderId="0" xfId="3" applyFont="1" applyBorder="1" applyAlignment="1">
      <alignment horizontal="right" vertical="top"/>
    </xf>
    <xf numFmtId="39" fontId="2" fillId="0" borderId="0" xfId="49" applyFont="1" applyAlignment="1">
      <alignment horizontal="left" vertical="top" indent="4"/>
    </xf>
    <xf numFmtId="0" fontId="2" fillId="0" borderId="0" xfId="42" applyFont="1" applyAlignment="1">
      <alignment horizontal="left" vertical="top" wrapText="1"/>
    </xf>
    <xf numFmtId="0" fontId="2" fillId="0" borderId="0" xfId="42" applyFont="1" applyBorder="1" applyAlignment="1">
      <alignment horizontal="left" vertical="top" wrapText="1"/>
    </xf>
    <xf numFmtId="10" fontId="3" fillId="0" borderId="0" xfId="46" applyNumberFormat="1" applyFont="1" applyFill="1" applyBorder="1"/>
    <xf numFmtId="0" fontId="2" fillId="0" borderId="0" xfId="0" applyFont="1" applyBorder="1"/>
  </cellXfs>
  <cellStyles count="54">
    <cellStyle name="_x000a_386grabber=m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Comma 2 2" xfId="52"/>
    <cellStyle name="Comma 3" xfId="50"/>
    <cellStyle name="Comma 3 2" xfId="53"/>
    <cellStyle name="Comma 4" xfId="51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43"/>
    <cellStyle name="Normal_Unaudited Half Yrly - MSIM Copy" xfId="49"/>
    <cellStyle name="Note 2" xfId="44"/>
    <cellStyle name="Output 2" xfId="45"/>
    <cellStyle name="Percent" xfId="2" builtinId="5"/>
    <cellStyle name="Percent 2" xfId="46"/>
    <cellStyle name="Total 2" xfId="47"/>
    <cellStyle name="Warning Text 2" xfId="48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257175</xdr:colOff>
      <xdr:row>2</xdr:row>
      <xdr:rowOff>161925</xdr:rowOff>
    </xdr:to>
    <xdr:pic>
      <xdr:nvPicPr>
        <xdr:cNvPr id="2" name="Picture 2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3412733</xdr:colOff>
      <xdr:row>0</xdr:row>
      <xdr:rowOff>10702</xdr:rowOff>
    </xdr:from>
    <xdr:to>
      <xdr:col>5</xdr:col>
      <xdr:colOff>670863</xdr:colOff>
      <xdr:row>2</xdr:row>
      <xdr:rowOff>172627</xdr:rowOff>
    </xdr:to>
    <xdr:pic>
      <xdr:nvPicPr>
        <xdr:cNvPr id="2" name="Picture 2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5739" y="10702"/>
          <a:ext cx="3829309" cy="568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3209925</xdr:colOff>
      <xdr:row>0</xdr:row>
      <xdr:rowOff>0</xdr:rowOff>
    </xdr:from>
    <xdr:to>
      <xdr:col>5</xdr:col>
      <xdr:colOff>495504</xdr:colOff>
      <xdr:row>2</xdr:row>
      <xdr:rowOff>161925</xdr:rowOff>
    </xdr:to>
    <xdr:pic>
      <xdr:nvPicPr>
        <xdr:cNvPr id="2" name="Picture 1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0"/>
          <a:ext cx="3810204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5</xdr:col>
      <xdr:colOff>878928</xdr:colOff>
      <xdr:row>2</xdr:row>
      <xdr:rowOff>161925</xdr:rowOff>
    </xdr:to>
    <xdr:pic>
      <xdr:nvPicPr>
        <xdr:cNvPr id="2" name="Picture 1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2215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3575050</xdr:colOff>
      <xdr:row>0</xdr:row>
      <xdr:rowOff>52917</xdr:rowOff>
    </xdr:from>
    <xdr:to>
      <xdr:col>6</xdr:col>
      <xdr:colOff>364322</xdr:colOff>
      <xdr:row>3</xdr:row>
      <xdr:rowOff>52917</xdr:rowOff>
    </xdr:to>
    <xdr:pic>
      <xdr:nvPicPr>
        <xdr:cNvPr id="2" name="Picture 2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9875" y="52917"/>
          <a:ext cx="3799672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DF\Live%20_IDF\NAV\2014-2015\2015-2016\2016-2017\2019-%202020\Sep%2019\Portfolio\IL&amp;FS%20Mutual%20Fund%20(IDF)_PPA_3009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disclosure"/>
      <sheetName val="Portfolio Dis Ser2"/>
      <sheetName val="Series 1"/>
      <sheetName val="Series 2"/>
      <sheetName val="saurabh_100001_PortfolioApprais"/>
      <sheetName val="Portfolio return"/>
      <sheetName val="1A"/>
      <sheetName val="1B"/>
      <sheetName val="1C"/>
      <sheetName val="2A"/>
      <sheetName val="2B"/>
      <sheetName val="2C"/>
      <sheetName val="Series 3"/>
      <sheetName val="PORTFOLIO APPRAISAL"/>
      <sheetName val="Sheet3"/>
      <sheetName val="MASTER"/>
      <sheetName val="Group Company"/>
    </sheetNames>
    <sheetDataSet>
      <sheetData sheetId="0">
        <row r="11">
          <cell r="D11" t="str">
            <v>INE810V08031</v>
          </cell>
          <cell r="E11">
            <v>0</v>
          </cell>
          <cell r="F11">
            <v>0</v>
          </cell>
          <cell r="G11">
            <v>0</v>
          </cell>
        </row>
        <row r="14">
          <cell r="D14" t="str">
            <v>INE647U07015</v>
          </cell>
          <cell r="E14">
            <v>0</v>
          </cell>
          <cell r="F14">
            <v>0</v>
          </cell>
          <cell r="G14">
            <v>0</v>
          </cell>
        </row>
        <row r="15">
          <cell r="D15" t="str">
            <v>INE683V07026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INE01F007012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INE453I07153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INE453I07161</v>
          </cell>
          <cell r="E18">
            <v>0</v>
          </cell>
          <cell r="F18">
            <v>0</v>
          </cell>
          <cell r="G18">
            <v>0</v>
          </cell>
        </row>
        <row r="19">
          <cell r="F19">
            <v>0</v>
          </cell>
          <cell r="G19">
            <v>0</v>
          </cell>
        </row>
        <row r="20">
          <cell r="F20">
            <v>0.34999999997671694</v>
          </cell>
          <cell r="G20">
            <v>3.4999999997671692E-6</v>
          </cell>
        </row>
        <row r="21">
          <cell r="F21">
            <v>0.34999999997671694</v>
          </cell>
          <cell r="G21">
            <v>3.4999999997671692E-6</v>
          </cell>
        </row>
      </sheetData>
      <sheetData sheetId="1">
        <row r="8">
          <cell r="D8" t="str">
            <v>ISIN</v>
          </cell>
        </row>
      </sheetData>
      <sheetData sheetId="2">
        <row r="34">
          <cell r="S34">
            <v>4192145492.29</v>
          </cell>
        </row>
      </sheetData>
      <sheetData sheetId="3">
        <row r="28">
          <cell r="H28">
            <v>506250000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H30">
            <v>1636826493.4200001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3"/>
  <sheetViews>
    <sheetView view="pageBreakPreview" topLeftCell="C1" zoomScale="87" zoomScaleNormal="85" zoomScaleSheetLayoutView="87" workbookViewId="0">
      <selection activeCell="E15" sqref="E15"/>
    </sheetView>
  </sheetViews>
  <sheetFormatPr defaultColWidth="9.140625" defaultRowHeight="15.75"/>
  <cols>
    <col min="1" max="1" width="20.5703125" style="1" hidden="1" customWidth="1"/>
    <col min="2" max="2" width="8.42578125" style="1" hidden="1" customWidth="1"/>
    <col min="3" max="3" width="7.5703125" style="1" customWidth="1"/>
    <col min="4" max="4" width="58.7109375" style="1" customWidth="1"/>
    <col min="5" max="5" width="20" style="1" bestFit="1" customWidth="1"/>
    <col min="6" max="6" width="16.42578125" style="1" customWidth="1"/>
    <col min="7" max="7" width="18.42578125" style="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3" hidden="1" customWidth="1"/>
    <col min="13" max="13" width="15.7109375" style="1" customWidth="1"/>
    <col min="14" max="14" width="25.7109375" style="1" bestFit="1" customWidth="1"/>
    <col min="15" max="15" width="12.42578125" style="1" bestFit="1" customWidth="1"/>
    <col min="16" max="16" width="9.42578125" style="1" bestFit="1" customWidth="1"/>
    <col min="17" max="17" width="9.28515625" style="1" bestFit="1" customWidth="1"/>
    <col min="18" max="16384" width="9.140625" style="1"/>
  </cols>
  <sheetData>
    <row r="5" spans="1:13">
      <c r="C5" s="1" t="s">
        <v>0</v>
      </c>
    </row>
    <row r="7" spans="1:13" ht="15.75" customHeight="1">
      <c r="C7" s="109" t="s">
        <v>1</v>
      </c>
      <c r="D7" s="110"/>
      <c r="E7" s="110"/>
      <c r="F7" s="110"/>
      <c r="G7" s="110"/>
      <c r="H7" s="110"/>
      <c r="I7" s="111"/>
      <c r="L7" s="4"/>
    </row>
    <row r="8" spans="1:13" ht="15.75" customHeight="1">
      <c r="C8" s="112" t="s">
        <v>36</v>
      </c>
      <c r="D8" s="113"/>
      <c r="E8" s="113"/>
      <c r="F8" s="113"/>
      <c r="G8" s="113"/>
      <c r="H8" s="113"/>
      <c r="I8" s="114"/>
      <c r="L8" s="4"/>
    </row>
    <row r="9" spans="1:13">
      <c r="C9" s="115"/>
      <c r="D9" s="116"/>
      <c r="E9" s="116"/>
      <c r="F9" s="116"/>
      <c r="G9" s="116"/>
      <c r="H9" s="116"/>
      <c r="I9" s="117"/>
    </row>
    <row r="10" spans="1:13">
      <c r="C10" s="5"/>
      <c r="D10" s="6"/>
      <c r="E10" s="7"/>
      <c r="F10" s="7"/>
      <c r="G10" s="8"/>
      <c r="H10" s="9"/>
      <c r="I10" s="10"/>
    </row>
    <row r="11" spans="1:13">
      <c r="C11" s="118" t="s">
        <v>2</v>
      </c>
      <c r="D11" s="119" t="s">
        <v>3</v>
      </c>
      <c r="E11" s="119" t="s">
        <v>4</v>
      </c>
      <c r="F11" s="11" t="s">
        <v>5</v>
      </c>
      <c r="G11" s="119" t="s">
        <v>6</v>
      </c>
      <c r="H11" s="12" t="s">
        <v>7</v>
      </c>
      <c r="I11" s="120" t="s">
        <v>8</v>
      </c>
      <c r="J11" s="13"/>
      <c r="K11" s="14"/>
      <c r="L11" s="4"/>
      <c r="M11" s="13"/>
    </row>
    <row r="12" spans="1:13">
      <c r="C12" s="118"/>
      <c r="D12" s="119"/>
      <c r="E12" s="119"/>
      <c r="F12" s="11"/>
      <c r="G12" s="119"/>
      <c r="H12" s="12" t="s">
        <v>9</v>
      </c>
      <c r="I12" s="120"/>
    </row>
    <row r="13" spans="1:13">
      <c r="C13" s="15"/>
      <c r="H13" s="16"/>
      <c r="I13" s="17"/>
    </row>
    <row r="14" spans="1:13">
      <c r="C14" s="15"/>
      <c r="D14" s="18" t="s">
        <v>10</v>
      </c>
      <c r="H14" s="16"/>
      <c r="I14" s="17"/>
    </row>
    <row r="15" spans="1:13">
      <c r="A15" s="1" t="str">
        <f>+$C$7&amp;D15</f>
        <v>IL&amp;FS  Infrastructure Debt Fund Series 1AIl&amp;Fs Wind Energy Limited</v>
      </c>
      <c r="C15" s="15">
        <v>1</v>
      </c>
      <c r="D15" s="1" t="s">
        <v>34</v>
      </c>
      <c r="E15" s="1" t="e">
        <f>+VLOOKUP(D15,#REF!,2,0)</f>
        <v>#REF!</v>
      </c>
      <c r="F15" s="1" t="s">
        <v>11</v>
      </c>
      <c r="G15" s="2">
        <v>0</v>
      </c>
      <c r="H15" s="2">
        <v>0</v>
      </c>
      <c r="I15" s="29" t="e">
        <f>+H15/$H$38</f>
        <v>#REF!</v>
      </c>
      <c r="M15" s="19"/>
    </row>
    <row r="16" spans="1:13">
      <c r="A16" s="1" t="str">
        <f t="shared" ref="A16:A22" si="0">+$C$7&amp;D16</f>
        <v>IL&amp;FS  Infrastructure Debt Fund Series 1A</v>
      </c>
      <c r="C16" s="15"/>
      <c r="H16" s="16"/>
      <c r="I16" s="17"/>
      <c r="M16" s="19"/>
    </row>
    <row r="17" spans="1:17">
      <c r="A17" s="1" t="str">
        <f t="shared" si="0"/>
        <v>IL&amp;FS  Infrastructure Debt Fund Series 1ADebt Instrument-Privately Placed-Unlisted</v>
      </c>
      <c r="C17" s="15"/>
      <c r="D17" s="18" t="s">
        <v>12</v>
      </c>
      <c r="H17" s="16"/>
      <c r="I17" s="17"/>
      <c r="M17" s="19"/>
    </row>
    <row r="18" spans="1:17">
      <c r="A18" s="1" t="str">
        <f t="shared" si="0"/>
        <v>IL&amp;FS  Infrastructure Debt Fund Series 1AAbhitech Developers Private Limited</v>
      </c>
      <c r="C18" s="15">
        <v>4</v>
      </c>
      <c r="D18" s="1" t="s">
        <v>18</v>
      </c>
      <c r="E18" s="1" t="e">
        <f>+VLOOKUP(D18,#REF!,2,0)</f>
        <v>#REF!</v>
      </c>
      <c r="F18" s="1" t="s">
        <v>19</v>
      </c>
      <c r="G18" s="2">
        <f>+VLOOKUP(F18,'[1]Portfolio disclosure'!D$11:G$23,2,0)</f>
        <v>0</v>
      </c>
      <c r="H18" s="16">
        <f>+VLOOKUP(F18,'[1]Portfolio disclosure'!D$11:G$23,4,0)</f>
        <v>0</v>
      </c>
      <c r="I18" s="17" t="e">
        <f>+H18/$H$38</f>
        <v>#REF!</v>
      </c>
      <c r="M18" s="19"/>
    </row>
    <row r="19" spans="1:17">
      <c r="A19" s="1" t="str">
        <f>+$C$7&amp;D19</f>
        <v>IL&amp;FS  Infrastructure Debt Fund Series 1AClean Max Enviro Energy Solutions Private Limited</v>
      </c>
      <c r="C19" s="15">
        <v>5</v>
      </c>
      <c r="D19" s="1" t="s">
        <v>13</v>
      </c>
      <c r="E19" s="1" t="e">
        <f>+VLOOKUP(D19,#REF!,2,0)</f>
        <v>#REF!</v>
      </c>
      <c r="F19" s="1" t="s">
        <v>14</v>
      </c>
      <c r="G19" s="2">
        <f>+VLOOKUP(F19,'[1]Portfolio disclosure'!D$11:G$23,2,0)</f>
        <v>0</v>
      </c>
      <c r="H19" s="16">
        <f>+VLOOKUP(F19,'[1]Portfolio disclosure'!D$11:G$23,4,0)</f>
        <v>0</v>
      </c>
      <c r="I19" s="17" t="e">
        <f>+H19/$H$38</f>
        <v>#REF!</v>
      </c>
      <c r="M19" s="19"/>
    </row>
    <row r="20" spans="1:17">
      <c r="A20" s="1" t="str">
        <f>+$C$7&amp;D20</f>
        <v>IL&amp;FS  Infrastructure Debt Fund Series 1AGhv Hospitality (India) Private Limited</v>
      </c>
      <c r="C20" s="15">
        <v>6</v>
      </c>
      <c r="D20" s="1" t="s">
        <v>35</v>
      </c>
      <c r="E20" s="1" t="e">
        <f>+VLOOKUP(D20,#REF!,2,0)</f>
        <v>#REF!</v>
      </c>
      <c r="F20" s="1" t="s">
        <v>20</v>
      </c>
      <c r="G20" s="2">
        <f>+VLOOKUP(F20,'[1]Portfolio disclosure'!D$11:G$23,2,0)</f>
        <v>0</v>
      </c>
      <c r="H20" s="16">
        <f>+VLOOKUP(F20,'[1]Portfolio disclosure'!D$11:G$23,4,0)</f>
        <v>0</v>
      </c>
      <c r="I20" s="17" t="e">
        <f>+H20/$H$38</f>
        <v>#REF!</v>
      </c>
      <c r="M20" s="19"/>
    </row>
    <row r="21" spans="1:17">
      <c r="A21" s="1" t="str">
        <f>+$C$7&amp;D21</f>
        <v>IL&amp;FS  Infrastructure Debt Fund Series 1ABhilangana Hydro Power Limited</v>
      </c>
      <c r="C21" s="15">
        <v>7</v>
      </c>
      <c r="D21" s="1" t="s">
        <v>15</v>
      </c>
      <c r="E21" s="1" t="e">
        <f>+VLOOKUP(D21,#REF!,2,0)</f>
        <v>#REF!</v>
      </c>
      <c r="F21" s="1" t="s">
        <v>16</v>
      </c>
      <c r="G21" s="2">
        <f>+VLOOKUP(F21,'[1]Portfolio disclosure'!D$11:G$23,2,0)</f>
        <v>0</v>
      </c>
      <c r="H21" s="16">
        <f>+VLOOKUP(F21,'[1]Portfolio disclosure'!D$11:G$23,4,0)</f>
        <v>0</v>
      </c>
      <c r="I21" s="17" t="e">
        <f>+H21/$H$38</f>
        <v>#REF!</v>
      </c>
      <c r="M21" s="19"/>
    </row>
    <row r="22" spans="1:17">
      <c r="A22" s="1" t="str">
        <f t="shared" si="0"/>
        <v>IL&amp;FS  Infrastructure Debt Fund Series 1ABhilangana Hydro Power Limited</v>
      </c>
      <c r="C22" s="15">
        <v>9</v>
      </c>
      <c r="D22" s="1" t="s">
        <v>15</v>
      </c>
      <c r="E22" s="1" t="e">
        <f>+VLOOKUP(D22,#REF!,2,0)</f>
        <v>#REF!</v>
      </c>
      <c r="F22" s="1" t="s">
        <v>17</v>
      </c>
      <c r="G22" s="2">
        <f>+VLOOKUP(F22,'[1]Portfolio disclosure'!D$11:G$23,2,0)</f>
        <v>0</v>
      </c>
      <c r="H22" s="16">
        <f>+VLOOKUP(F22,'[1]Portfolio disclosure'!D$11:G$23,4,0)</f>
        <v>0</v>
      </c>
      <c r="I22" s="17" t="e">
        <f>+H22/$H$38</f>
        <v>#REF!</v>
      </c>
      <c r="M22" s="19"/>
    </row>
    <row r="23" spans="1:17">
      <c r="C23" s="15"/>
      <c r="D23" s="21" t="s">
        <v>21</v>
      </c>
      <c r="E23" s="21"/>
      <c r="F23" s="21"/>
      <c r="G23" s="21"/>
      <c r="H23" s="22">
        <f>SUM(H15:H22)</f>
        <v>0</v>
      </c>
      <c r="I23" s="23" t="e">
        <f>SUM(I15:I22)</f>
        <v>#REF!</v>
      </c>
      <c r="J23" s="24"/>
      <c r="L23" s="4"/>
      <c r="N23" s="19"/>
      <c r="O23" s="25"/>
      <c r="Q23" s="25">
        <f>+O23-P23</f>
        <v>0</v>
      </c>
    </row>
    <row r="24" spans="1:17">
      <c r="C24" s="15"/>
      <c r="D24" s="24"/>
      <c r="E24" s="24"/>
      <c r="F24" s="24"/>
      <c r="G24" s="24"/>
      <c r="H24" s="26"/>
      <c r="I24" s="27"/>
      <c r="J24" s="24"/>
      <c r="L24" s="4"/>
    </row>
    <row r="25" spans="1:17">
      <c r="C25" s="15"/>
      <c r="D25" s="18" t="s">
        <v>22</v>
      </c>
      <c r="G25" s="1"/>
      <c r="H25" s="16"/>
      <c r="I25" s="17"/>
      <c r="J25" s="24"/>
      <c r="L25" s="4"/>
    </row>
    <row r="26" spans="1:17">
      <c r="B26" s="1" t="str">
        <f>+$C$7&amp;D26</f>
        <v>IL&amp;FS  Infrastructure Debt Fund Series 1ACollateralised Borrowing &amp; Lending Obligation (CBLO)</v>
      </c>
      <c r="C26" s="15"/>
      <c r="D26" s="1" t="s">
        <v>23</v>
      </c>
      <c r="E26" s="28"/>
      <c r="F26" s="28"/>
      <c r="G26" s="28"/>
      <c r="H26" s="16" t="e">
        <f>+SUMIF(#REF!,'1A'!$B$26,#REF!)/100000</f>
        <v>#REF!</v>
      </c>
      <c r="I26" s="17" t="e">
        <f>+H26/$H$38</f>
        <v>#REF!</v>
      </c>
      <c r="J26" s="24"/>
      <c r="L26" s="4"/>
      <c r="M26" s="19"/>
    </row>
    <row r="27" spans="1:17">
      <c r="C27" s="15"/>
      <c r="G27" s="1"/>
      <c r="H27" s="28"/>
      <c r="I27" s="29"/>
      <c r="J27" s="24"/>
      <c r="L27" s="4"/>
    </row>
    <row r="28" spans="1:17">
      <c r="C28" s="15"/>
      <c r="D28" s="21" t="s">
        <v>21</v>
      </c>
      <c r="E28" s="21"/>
      <c r="F28" s="21"/>
      <c r="G28" s="21"/>
      <c r="H28" s="30" t="e">
        <f>SUM(H26:H27)</f>
        <v>#REF!</v>
      </c>
      <c r="I28" s="31" t="e">
        <f>SUM(I26:I27)</f>
        <v>#REF!</v>
      </c>
    </row>
    <row r="29" spans="1:17">
      <c r="C29" s="15"/>
      <c r="D29" s="24"/>
      <c r="E29" s="24"/>
      <c r="F29" s="24"/>
      <c r="G29" s="24"/>
      <c r="H29" s="20"/>
      <c r="I29" s="32"/>
    </row>
    <row r="30" spans="1:17">
      <c r="B30" s="1" t="str">
        <f>+$C$7&amp;D30</f>
        <v>IL&amp;FS  Infrastructure Debt Fund Series 1ACBLO Margin</v>
      </c>
      <c r="C30" s="15"/>
      <c r="D30" s="18" t="s">
        <v>24</v>
      </c>
      <c r="E30" s="28"/>
      <c r="F30" s="28"/>
      <c r="H30" s="16" t="e">
        <f>+SUMIF(#REF!,'1A'!$B$30,#REF!)/100000</f>
        <v>#REF!</v>
      </c>
      <c r="I30" s="17" t="e">
        <f>+H30/$H$38</f>
        <v>#REF!</v>
      </c>
    </row>
    <row r="31" spans="1:17">
      <c r="C31" s="15"/>
      <c r="D31" s="18"/>
      <c r="E31" s="28"/>
      <c r="F31" s="28"/>
      <c r="H31" s="16"/>
      <c r="I31" s="33"/>
    </row>
    <row r="32" spans="1:17">
      <c r="C32" s="15"/>
      <c r="D32" s="21" t="s">
        <v>21</v>
      </c>
      <c r="E32" s="21"/>
      <c r="F32" s="21"/>
      <c r="G32" s="21"/>
      <c r="H32" s="22" t="e">
        <f>SUM(H30:H31)</f>
        <v>#REF!</v>
      </c>
      <c r="I32" s="23" t="e">
        <f>SUM(I30:I31)</f>
        <v>#REF!</v>
      </c>
      <c r="J32" s="24"/>
      <c r="L32" s="4"/>
    </row>
    <row r="33" spans="2:14">
      <c r="C33" s="15"/>
      <c r="H33" s="16"/>
      <c r="I33" s="17"/>
    </row>
    <row r="34" spans="2:14">
      <c r="C34" s="15"/>
      <c r="D34" s="18" t="s">
        <v>25</v>
      </c>
      <c r="H34" s="16"/>
      <c r="I34" s="17"/>
    </row>
    <row r="35" spans="2:14">
      <c r="C35" s="15">
        <v>1</v>
      </c>
      <c r="D35" s="1" t="s">
        <v>26</v>
      </c>
      <c r="E35" s="28"/>
      <c r="F35" s="28"/>
      <c r="H35" s="16" t="e">
        <f>+H38-H36-H32-H28-H23</f>
        <v>#REF!</v>
      </c>
      <c r="I35" s="17" t="e">
        <f>+H35/$H$38</f>
        <v>#REF!</v>
      </c>
    </row>
    <row r="36" spans="2:14">
      <c r="B36" s="1" t="str">
        <f>+$C$7&amp;D36</f>
        <v>IL&amp;FS  Infrastructure Debt Fund Series 1ACash &amp; Cash Equivalents</v>
      </c>
      <c r="C36" s="15">
        <v>2</v>
      </c>
      <c r="D36" s="1" t="s">
        <v>27</v>
      </c>
      <c r="E36" s="28"/>
      <c r="F36" s="28"/>
      <c r="H36" s="16" t="e">
        <f>+SUMIF(#REF!,'1A'!$B$36,#REF!)/100000</f>
        <v>#REF!</v>
      </c>
      <c r="I36" s="17" t="e">
        <f>+H36/$H$38</f>
        <v>#REF!</v>
      </c>
    </row>
    <row r="37" spans="2:14">
      <c r="C37" s="15"/>
      <c r="D37" s="21" t="s">
        <v>21</v>
      </c>
      <c r="E37" s="21"/>
      <c r="F37" s="21"/>
      <c r="G37" s="21"/>
      <c r="H37" s="22" t="e">
        <f>SUM(H35:H36)</f>
        <v>#REF!</v>
      </c>
      <c r="I37" s="23" t="e">
        <f>SUM(I35:I36)</f>
        <v>#REF!</v>
      </c>
      <c r="J37" s="24"/>
      <c r="L37" s="4"/>
    </row>
    <row r="38" spans="2:14">
      <c r="C38" s="15"/>
      <c r="D38" s="34" t="s">
        <v>28</v>
      </c>
      <c r="E38" s="34"/>
      <c r="F38" s="34"/>
      <c r="G38" s="34"/>
      <c r="H38" s="35" t="e">
        <f>+#REF!/100000</f>
        <v>#REF!</v>
      </c>
      <c r="I38" s="36" t="e">
        <f>+I23+I28+I32+I37</f>
        <v>#REF!</v>
      </c>
      <c r="J38" s="37"/>
      <c r="L38" s="4"/>
      <c r="N38" s="19"/>
    </row>
    <row r="39" spans="2:14">
      <c r="C39" s="15"/>
      <c r="D39" s="37"/>
      <c r="E39" s="37"/>
      <c r="F39" s="37"/>
      <c r="G39" s="37"/>
      <c r="H39" s="38"/>
      <c r="I39" s="39"/>
      <c r="J39" s="37"/>
      <c r="N39" s="19"/>
    </row>
    <row r="40" spans="2:14">
      <c r="C40" s="15"/>
      <c r="D40" s="40" t="s">
        <v>29</v>
      </c>
      <c r="H40" s="19"/>
      <c r="I40" s="41"/>
    </row>
    <row r="41" spans="2:14">
      <c r="L41" s="14"/>
    </row>
    <row r="42" spans="2:14" hidden="1">
      <c r="G42" s="42">
        <v>3896342178.5700002</v>
      </c>
      <c r="H42" s="19">
        <f>+G42/100000</f>
        <v>38963.421785700004</v>
      </c>
    </row>
    <row r="43" spans="2:14" hidden="1">
      <c r="H43" s="19" t="e">
        <f>+H38-H42</f>
        <v>#REF!</v>
      </c>
    </row>
  </sheetData>
  <sortState ref="D18:I24">
    <sortCondition descending="1" ref="I18:I24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5" orientation="portrait" r:id="rId1"/>
  <headerFooter>
    <oddHeader>&amp;C&amp;"Calibri"&amp;11&amp;KFF0000Classification - Confidential&amp;1#</oddHeader>
    <oddFooter>&amp;C&amp;1#&amp;"Calibri"&amp;11&amp;KFF0000Classification -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Q60"/>
  <sheetViews>
    <sheetView view="pageBreakPreview" topLeftCell="C1" zoomScale="89" zoomScaleNormal="85" zoomScaleSheetLayoutView="89" workbookViewId="0">
      <selection activeCell="C1" sqref="C1"/>
    </sheetView>
  </sheetViews>
  <sheetFormatPr defaultColWidth="9.140625" defaultRowHeight="15.75"/>
  <cols>
    <col min="1" max="2" width="10" style="1" hidden="1" customWidth="1"/>
    <col min="3" max="3" width="7.5703125" style="1" customWidth="1"/>
    <col min="4" max="4" width="65.85546875" style="1" customWidth="1"/>
    <col min="5" max="5" width="32.7109375" style="1" customWidth="1"/>
    <col min="6" max="6" width="18.42578125" style="1" customWidth="1"/>
    <col min="7" max="7" width="18.42578125" style="45" customWidth="1"/>
    <col min="8" max="8" width="16.85546875" style="1" customWidth="1"/>
    <col min="9" max="10" width="17.7109375" style="1" bestFit="1" customWidth="1"/>
    <col min="11" max="11" width="19.85546875" style="1" hidden="1" customWidth="1"/>
    <col min="12" max="12" width="9.140625" style="46" hidden="1" customWidth="1"/>
    <col min="13" max="13" width="15.7109375" style="1" customWidth="1"/>
    <col min="14" max="14" width="25.5703125" style="1" bestFit="1" customWidth="1"/>
    <col min="15" max="16384" width="9.140625" style="1"/>
  </cols>
  <sheetData>
    <row r="5" spans="3:13">
      <c r="C5" s="1" t="s">
        <v>76</v>
      </c>
    </row>
    <row r="7" spans="3:13" ht="15.75" customHeight="1">
      <c r="C7" s="109" t="s">
        <v>33</v>
      </c>
      <c r="D7" s="110"/>
      <c r="E7" s="110"/>
      <c r="F7" s="110"/>
      <c r="G7" s="110"/>
      <c r="H7" s="110"/>
      <c r="I7" s="111"/>
      <c r="J7" s="64"/>
      <c r="L7" s="47"/>
    </row>
    <row r="8" spans="3:13" ht="15.75" customHeight="1">
      <c r="C8" s="123" t="s">
        <v>61</v>
      </c>
      <c r="D8" s="124"/>
      <c r="E8" s="124"/>
      <c r="F8" s="124"/>
      <c r="G8" s="124"/>
      <c r="H8" s="124"/>
      <c r="I8" s="125"/>
      <c r="J8" s="64"/>
      <c r="L8" s="47"/>
    </row>
    <row r="9" spans="3:13">
      <c r="C9" s="115" t="s">
        <v>49</v>
      </c>
      <c r="D9" s="116"/>
      <c r="E9" s="116"/>
      <c r="F9" s="116"/>
      <c r="G9" s="116"/>
      <c r="H9" s="116"/>
      <c r="I9" s="117"/>
    </row>
    <row r="10" spans="3:13">
      <c r="C10" s="5"/>
      <c r="D10" s="6"/>
      <c r="E10" s="7"/>
      <c r="F10" s="7"/>
      <c r="G10" s="48"/>
      <c r="H10" s="9"/>
      <c r="I10" s="49"/>
      <c r="J10" s="49"/>
    </row>
    <row r="11" spans="3:13" ht="15.75" customHeight="1">
      <c r="C11" s="118" t="s">
        <v>2</v>
      </c>
      <c r="D11" s="122" t="s">
        <v>3</v>
      </c>
      <c r="E11" s="122" t="s">
        <v>4</v>
      </c>
      <c r="F11" s="50" t="s">
        <v>5</v>
      </c>
      <c r="G11" s="122" t="s">
        <v>6</v>
      </c>
      <c r="H11" s="51" t="s">
        <v>7</v>
      </c>
      <c r="I11" s="121" t="s">
        <v>8</v>
      </c>
      <c r="J11" s="121" t="s">
        <v>50</v>
      </c>
      <c r="K11" s="14"/>
      <c r="L11" s="47"/>
      <c r="M11" s="52"/>
    </row>
    <row r="12" spans="3:13">
      <c r="C12" s="118"/>
      <c r="D12" s="122"/>
      <c r="E12" s="122"/>
      <c r="F12" s="50"/>
      <c r="G12" s="122"/>
      <c r="H12" s="51" t="s">
        <v>9</v>
      </c>
      <c r="I12" s="121"/>
      <c r="J12" s="121"/>
      <c r="K12" s="14"/>
      <c r="L12" s="47"/>
      <c r="M12" s="52"/>
    </row>
    <row r="13" spans="3:13">
      <c r="C13" s="65"/>
      <c r="D13" s="65"/>
      <c r="E13" s="65"/>
      <c r="F13" s="65"/>
      <c r="G13" s="66"/>
      <c r="H13" s="67"/>
      <c r="I13" s="68"/>
      <c r="J13" s="68"/>
    </row>
    <row r="14" spans="3:13">
      <c r="C14" s="81"/>
      <c r="D14" s="82" t="s">
        <v>53</v>
      </c>
      <c r="E14" s="83"/>
      <c r="F14" s="83"/>
      <c r="G14" s="77"/>
      <c r="H14" s="77"/>
      <c r="I14" s="96"/>
      <c r="J14" s="77"/>
    </row>
    <row r="15" spans="3:13">
      <c r="C15" s="81">
        <v>1</v>
      </c>
      <c r="D15" s="83" t="s">
        <v>62</v>
      </c>
      <c r="E15" s="83" t="s">
        <v>63</v>
      </c>
      <c r="F15" s="83" t="s">
        <v>64</v>
      </c>
      <c r="G15" s="77">
        <v>250</v>
      </c>
      <c r="H15" s="77">
        <v>2643.0334321999999</v>
      </c>
      <c r="I15" s="78">
        <v>12.68</v>
      </c>
      <c r="J15" s="99">
        <v>7.7799999999999994E-2</v>
      </c>
    </row>
    <row r="16" spans="3:13">
      <c r="C16" s="81">
        <v>2</v>
      </c>
      <c r="D16" s="83" t="s">
        <v>56</v>
      </c>
      <c r="E16" s="83" t="s">
        <v>55</v>
      </c>
      <c r="F16" s="83" t="s">
        <v>65</v>
      </c>
      <c r="G16" s="77">
        <v>250</v>
      </c>
      <c r="H16" s="77">
        <v>2570.4712235000002</v>
      </c>
      <c r="I16" s="78">
        <v>12.33</v>
      </c>
      <c r="J16" s="100">
        <v>8.2500000000000004E-2</v>
      </c>
    </row>
    <row r="17" spans="2:17">
      <c r="C17" s="81">
        <v>3</v>
      </c>
      <c r="D17" s="83" t="s">
        <v>57</v>
      </c>
      <c r="E17" s="83" t="s">
        <v>54</v>
      </c>
      <c r="F17" s="83" t="s">
        <v>66</v>
      </c>
      <c r="G17" s="77">
        <v>2000</v>
      </c>
      <c r="H17" s="77">
        <v>2138.1303223999998</v>
      </c>
      <c r="I17" s="78">
        <v>10.26</v>
      </c>
      <c r="J17" s="100">
        <v>7.5200000000000003E-2</v>
      </c>
    </row>
    <row r="18" spans="2:17">
      <c r="C18" s="81">
        <v>4</v>
      </c>
      <c r="D18" s="83" t="s">
        <v>56</v>
      </c>
      <c r="E18" s="83" t="s">
        <v>55</v>
      </c>
      <c r="F18" s="83" t="s">
        <v>67</v>
      </c>
      <c r="G18" s="77">
        <v>2000</v>
      </c>
      <c r="H18" s="77">
        <v>2065.0994000999999</v>
      </c>
      <c r="I18" s="78">
        <v>9.91</v>
      </c>
      <c r="J18" s="100">
        <v>8.3000000000000004E-2</v>
      </c>
    </row>
    <row r="19" spans="2:17">
      <c r="C19" s="81">
        <v>5</v>
      </c>
      <c r="D19" s="83" t="s">
        <v>57</v>
      </c>
      <c r="E19" s="83" t="s">
        <v>54</v>
      </c>
      <c r="F19" s="83" t="s">
        <v>68</v>
      </c>
      <c r="G19" s="77">
        <v>80</v>
      </c>
      <c r="H19" s="77">
        <v>856.82154370000001</v>
      </c>
      <c r="I19" s="78">
        <v>4.1100000000000003</v>
      </c>
      <c r="J19" s="97">
        <v>7.5499999999999998E-2</v>
      </c>
    </row>
    <row r="20" spans="2:17">
      <c r="C20" s="81">
        <v>6</v>
      </c>
      <c r="D20" s="83" t="s">
        <v>69</v>
      </c>
      <c r="E20" s="83" t="s">
        <v>54</v>
      </c>
      <c r="F20" s="83" t="s">
        <v>70</v>
      </c>
      <c r="G20" s="77">
        <v>50</v>
      </c>
      <c r="H20" s="77">
        <v>534.61181599999998</v>
      </c>
      <c r="I20" s="78">
        <v>2.56</v>
      </c>
      <c r="J20" s="97">
        <v>7.1999999999999995E-2</v>
      </c>
    </row>
    <row r="21" spans="2:17">
      <c r="C21" s="81"/>
      <c r="D21" s="83"/>
      <c r="E21" s="83"/>
      <c r="F21" s="83"/>
      <c r="G21" s="77"/>
      <c r="H21" s="77"/>
      <c r="I21" s="78"/>
      <c r="J21" s="77"/>
    </row>
    <row r="22" spans="2:17">
      <c r="C22" s="81"/>
      <c r="D22" s="82" t="s">
        <v>12</v>
      </c>
      <c r="E22" s="83"/>
      <c r="F22" s="83"/>
      <c r="G22" s="83"/>
      <c r="H22" s="83"/>
      <c r="I22" s="83"/>
      <c r="J22" s="83"/>
    </row>
    <row r="23" spans="2:17">
      <c r="C23" s="81">
        <v>7</v>
      </c>
      <c r="D23" s="83" t="s">
        <v>71</v>
      </c>
      <c r="E23" s="83" t="s">
        <v>72</v>
      </c>
      <c r="F23" s="83" t="s">
        <v>73</v>
      </c>
      <c r="G23" s="77">
        <v>240</v>
      </c>
      <c r="H23" s="77">
        <v>2400</v>
      </c>
      <c r="I23" s="78">
        <v>11.51</v>
      </c>
      <c r="J23" s="95">
        <v>9.2700000000000005E-2</v>
      </c>
    </row>
    <row r="24" spans="2:17">
      <c r="C24" s="81">
        <v>8</v>
      </c>
      <c r="D24" s="83" t="s">
        <v>71</v>
      </c>
      <c r="E24" s="83" t="s">
        <v>72</v>
      </c>
      <c r="F24" s="83" t="s">
        <v>74</v>
      </c>
      <c r="G24" s="77">
        <v>10</v>
      </c>
      <c r="H24" s="77">
        <v>100</v>
      </c>
      <c r="I24" s="78">
        <v>0.48</v>
      </c>
      <c r="J24" s="95">
        <v>9.2700000000000005E-2</v>
      </c>
    </row>
    <row r="25" spans="2:17">
      <c r="C25" s="81"/>
      <c r="D25" s="83"/>
      <c r="E25" s="83"/>
      <c r="F25" s="83"/>
      <c r="G25" s="77"/>
      <c r="H25" s="77"/>
      <c r="I25" s="78"/>
      <c r="J25" s="77"/>
    </row>
    <row r="26" spans="2:17">
      <c r="C26" s="91"/>
      <c r="D26" s="92" t="s">
        <v>21</v>
      </c>
      <c r="E26" s="93"/>
      <c r="F26" s="93"/>
      <c r="G26" s="94"/>
      <c r="H26" s="88">
        <f>SUM(H15:H25)</f>
        <v>13308.167737900001</v>
      </c>
      <c r="I26" s="86">
        <f>SUM(I15:I25)/100</f>
        <v>0.63839999999999986</v>
      </c>
      <c r="J26" s="94"/>
      <c r="L26" s="47"/>
      <c r="M26" s="19"/>
      <c r="N26" s="19"/>
      <c r="O26" s="25"/>
      <c r="Q26" s="25"/>
    </row>
    <row r="27" spans="2:17">
      <c r="C27" s="65"/>
      <c r="D27" s="72"/>
      <c r="E27" s="72"/>
      <c r="F27" s="72"/>
      <c r="G27" s="72"/>
      <c r="H27" s="66"/>
      <c r="I27" s="66"/>
      <c r="J27" s="73"/>
    </row>
    <row r="28" spans="2:17">
      <c r="C28" s="65"/>
      <c r="D28" s="69" t="s">
        <v>22</v>
      </c>
      <c r="E28" s="65"/>
      <c r="F28" s="65"/>
      <c r="G28" s="66"/>
      <c r="H28" s="67"/>
      <c r="I28" s="68"/>
      <c r="J28" s="68"/>
    </row>
    <row r="29" spans="2:17">
      <c r="B29" s="1" t="str">
        <f>+$C$7&amp;D29</f>
        <v>IL&amp;FS  Infrastructure Debt Fund Series 2ATri Party Repo (TREPs)</v>
      </c>
      <c r="C29" s="81"/>
      <c r="D29" s="83" t="s">
        <v>58</v>
      </c>
      <c r="E29" s="83"/>
      <c r="F29" s="83"/>
      <c r="G29" s="77"/>
      <c r="H29" s="77">
        <v>7517.9025411000002</v>
      </c>
      <c r="I29" s="78">
        <v>36.06</v>
      </c>
      <c r="J29" s="95">
        <v>6.4984424716708122E-2</v>
      </c>
      <c r="K29" s="43" t="s">
        <v>30</v>
      </c>
      <c r="L29" s="53" t="s">
        <v>31</v>
      </c>
    </row>
    <row r="30" spans="2:17">
      <c r="C30" s="65"/>
      <c r="D30" s="71" t="s">
        <v>21</v>
      </c>
      <c r="E30" s="84"/>
      <c r="F30" s="84"/>
      <c r="G30" s="84"/>
      <c r="H30" s="88">
        <f>SUM(H29)</f>
        <v>7517.9025411000002</v>
      </c>
      <c r="I30" s="86">
        <f>SUM(I29)/100</f>
        <v>0.36060000000000003</v>
      </c>
      <c r="J30" s="87"/>
      <c r="L30" s="47"/>
    </row>
    <row r="31" spans="2:17">
      <c r="C31" s="65"/>
      <c r="D31" s="65"/>
      <c r="E31" s="65"/>
      <c r="F31" s="65"/>
      <c r="G31" s="66"/>
      <c r="H31" s="67"/>
      <c r="I31" s="68"/>
      <c r="J31" s="68"/>
    </row>
    <row r="32" spans="2:17">
      <c r="B32" s="1" t="str">
        <f>+$C$7&amp;D32</f>
        <v>IL&amp;FS  Infrastructure Debt Fund Series 2ATriparty Repo Margin</v>
      </c>
      <c r="C32" s="65"/>
      <c r="D32" s="69" t="s">
        <v>37</v>
      </c>
      <c r="E32" s="65"/>
      <c r="F32" s="65"/>
      <c r="G32" s="66"/>
      <c r="H32" s="80">
        <f>4392625.13/100000</f>
        <v>43.926251299999997</v>
      </c>
      <c r="I32" s="98">
        <f>H32/H39</f>
        <v>2.1069313741276388E-3</v>
      </c>
      <c r="J32" s="70"/>
    </row>
    <row r="33" spans="2:14">
      <c r="C33" s="65"/>
      <c r="D33" s="84" t="s">
        <v>21</v>
      </c>
      <c r="E33" s="84"/>
      <c r="F33" s="84"/>
      <c r="G33" s="84"/>
      <c r="H33" s="85">
        <f>H32</f>
        <v>43.926251299999997</v>
      </c>
      <c r="I33" s="86">
        <f>I32</f>
        <v>2.1069313741276388E-3</v>
      </c>
      <c r="J33" s="87"/>
      <c r="L33" s="47"/>
    </row>
    <row r="34" spans="2:14">
      <c r="C34" s="65"/>
      <c r="D34" s="65"/>
      <c r="E34" s="65"/>
      <c r="F34" s="65"/>
      <c r="G34" s="66"/>
      <c r="H34" s="67"/>
      <c r="I34" s="68"/>
      <c r="J34" s="68"/>
    </row>
    <row r="35" spans="2:14">
      <c r="C35" s="65"/>
      <c r="D35" s="69" t="s">
        <v>25</v>
      </c>
      <c r="E35" s="65"/>
      <c r="F35" s="65"/>
      <c r="G35" s="66"/>
      <c r="H35" s="67"/>
      <c r="I35" s="68"/>
      <c r="J35" s="68"/>
    </row>
    <row r="36" spans="2:14">
      <c r="C36" s="65">
        <v>1</v>
      </c>
      <c r="D36" s="65" t="s">
        <v>32</v>
      </c>
      <c r="E36" s="65"/>
      <c r="F36" s="65"/>
      <c r="G36" s="66"/>
      <c r="H36" s="67">
        <f>H39-H26-H30-H33-H37</f>
        <v>-32.763279200000866</v>
      </c>
      <c r="I36" s="98">
        <f>H36/H39</f>
        <v>-1.571497198664556E-3</v>
      </c>
      <c r="J36" s="70"/>
      <c r="M36" s="19"/>
    </row>
    <row r="37" spans="2:14">
      <c r="B37" s="1" t="str">
        <f>+$C$7&amp;D37</f>
        <v>IL&amp;FS  Infrastructure Debt Fund Series 2ACash &amp; Cash Equivalents</v>
      </c>
      <c r="C37" s="65">
        <v>2</v>
      </c>
      <c r="D37" s="65" t="s">
        <v>27</v>
      </c>
      <c r="E37" s="65"/>
      <c r="F37" s="65"/>
      <c r="G37" s="66"/>
      <c r="H37" s="80">
        <f>1121574.89/100000</f>
        <v>11.215748899999999</v>
      </c>
      <c r="I37" s="98">
        <f>H37/H39</f>
        <v>5.3796562516473048E-4</v>
      </c>
      <c r="J37" s="70"/>
    </row>
    <row r="38" spans="2:14">
      <c r="C38" s="65"/>
      <c r="D38" s="84" t="s">
        <v>21</v>
      </c>
      <c r="E38" s="84"/>
      <c r="F38" s="84"/>
      <c r="G38" s="89"/>
      <c r="H38" s="90">
        <f>SUM(H36:H37)</f>
        <v>-21.547530300000865</v>
      </c>
      <c r="I38" s="86">
        <v>1.9E-3</v>
      </c>
      <c r="J38" s="87"/>
      <c r="L38" s="47"/>
      <c r="M38" s="19"/>
    </row>
    <row r="39" spans="2:14">
      <c r="C39" s="65"/>
      <c r="D39" s="74" t="s">
        <v>28</v>
      </c>
      <c r="E39" s="74"/>
      <c r="F39" s="74"/>
      <c r="G39" s="74"/>
      <c r="H39" s="75">
        <v>20848.449000000001</v>
      </c>
      <c r="I39" s="76" t="s">
        <v>52</v>
      </c>
      <c r="J39" s="76"/>
      <c r="L39" s="47"/>
      <c r="N39" s="19"/>
    </row>
    <row r="40" spans="2:14">
      <c r="C40" s="15"/>
      <c r="D40" s="37"/>
      <c r="E40" s="37"/>
      <c r="F40" s="37"/>
      <c r="G40" s="37"/>
      <c r="H40" s="38"/>
      <c r="I40" s="54"/>
      <c r="J40" s="54"/>
      <c r="N40" s="44"/>
    </row>
    <row r="41" spans="2:14">
      <c r="C41" s="15"/>
      <c r="D41" s="57"/>
      <c r="E41" s="37"/>
      <c r="F41" s="37"/>
      <c r="G41" s="79">
        <f>H41-H32</f>
        <v>-43.926251299999997</v>
      </c>
      <c r="H41" s="63"/>
      <c r="I41" s="58"/>
      <c r="J41" s="58"/>
      <c r="N41" s="44"/>
    </row>
    <row r="42" spans="2:14">
      <c r="C42" s="15"/>
      <c r="D42" s="59" t="s">
        <v>38</v>
      </c>
      <c r="E42" s="56"/>
      <c r="F42" s="37"/>
      <c r="G42" s="37"/>
      <c r="H42" s="63"/>
      <c r="I42" s="58"/>
      <c r="J42" s="58"/>
      <c r="N42" s="44"/>
    </row>
    <row r="43" spans="2:14" ht="47.25">
      <c r="C43" s="15"/>
      <c r="D43" s="103" t="s">
        <v>60</v>
      </c>
      <c r="E43" s="104">
        <f>119964623.88/100000</f>
        <v>1199.6462388</v>
      </c>
      <c r="F43" s="37"/>
      <c r="G43" s="37"/>
      <c r="H43" s="38">
        <v>13272.5</v>
      </c>
      <c r="I43" s="58"/>
      <c r="J43" s="58"/>
      <c r="N43" s="44"/>
    </row>
    <row r="44" spans="2:14">
      <c r="C44" s="15"/>
      <c r="D44" s="105" t="s">
        <v>45</v>
      </c>
      <c r="E44" s="106"/>
      <c r="F44" s="37"/>
      <c r="G44" s="37"/>
      <c r="H44" s="38"/>
      <c r="I44" s="58"/>
      <c r="J44" s="58"/>
      <c r="N44" s="44"/>
    </row>
    <row r="45" spans="2:14">
      <c r="C45" s="15"/>
      <c r="D45" s="107" t="s">
        <v>40</v>
      </c>
      <c r="E45" s="108">
        <v>1715061.1862000001</v>
      </c>
      <c r="F45" s="18"/>
      <c r="G45" s="18"/>
      <c r="H45" s="38"/>
      <c r="I45" s="58"/>
      <c r="J45" s="58"/>
      <c r="N45" s="44"/>
    </row>
    <row r="46" spans="2:14">
      <c r="C46" s="15"/>
      <c r="D46" s="105" t="s">
        <v>46</v>
      </c>
      <c r="E46" s="106"/>
      <c r="F46" s="37"/>
      <c r="G46" s="37"/>
      <c r="H46" s="38"/>
      <c r="I46" s="58"/>
      <c r="J46" s="58"/>
      <c r="N46" s="44"/>
    </row>
    <row r="47" spans="2:14">
      <c r="C47" s="15"/>
      <c r="D47" s="107" t="s">
        <v>40</v>
      </c>
      <c r="E47" s="108">
        <v>1764948.0526999999</v>
      </c>
      <c r="F47" s="37"/>
      <c r="G47" s="37"/>
      <c r="H47" s="38"/>
      <c r="I47" s="58"/>
      <c r="J47" s="58"/>
      <c r="N47" s="44"/>
    </row>
    <row r="48" spans="2:14">
      <c r="C48" s="15"/>
      <c r="D48" s="105" t="s">
        <v>51</v>
      </c>
      <c r="E48" s="61" t="s">
        <v>39</v>
      </c>
      <c r="F48" s="37"/>
      <c r="G48" s="37"/>
      <c r="H48" s="38"/>
      <c r="I48" s="58"/>
      <c r="J48" s="58"/>
      <c r="N48" s="44"/>
    </row>
    <row r="49" spans="3:14">
      <c r="C49" s="15"/>
      <c r="D49" s="105" t="s">
        <v>41</v>
      </c>
      <c r="E49" s="61" t="s">
        <v>39</v>
      </c>
      <c r="F49" s="37"/>
      <c r="G49" s="37"/>
      <c r="H49" s="38"/>
      <c r="I49" s="58"/>
      <c r="J49" s="58"/>
      <c r="N49" s="44"/>
    </row>
    <row r="50" spans="3:14">
      <c r="C50" s="15"/>
      <c r="D50" s="103" t="s">
        <v>47</v>
      </c>
      <c r="E50" s="61" t="s">
        <v>39</v>
      </c>
      <c r="F50" s="37"/>
      <c r="G50" s="37"/>
      <c r="H50" s="38"/>
      <c r="I50" s="58"/>
      <c r="J50" s="58"/>
      <c r="N50" s="44"/>
    </row>
    <row r="51" spans="3:14">
      <c r="C51" s="15"/>
      <c r="D51" s="59" t="s">
        <v>42</v>
      </c>
      <c r="E51" s="61" t="s">
        <v>39</v>
      </c>
      <c r="F51" s="37"/>
      <c r="G51" s="37"/>
      <c r="H51" s="38"/>
      <c r="I51" s="58"/>
      <c r="J51" s="58"/>
      <c r="N51" s="44"/>
    </row>
    <row r="52" spans="3:14">
      <c r="C52" s="15"/>
      <c r="D52" s="62" t="s">
        <v>59</v>
      </c>
      <c r="E52" s="61" t="s">
        <v>75</v>
      </c>
      <c r="F52" s="37"/>
      <c r="G52" s="37"/>
      <c r="H52" s="38"/>
      <c r="I52" s="58"/>
      <c r="J52" s="58"/>
      <c r="N52" s="44"/>
    </row>
    <row r="53" spans="3:14">
      <c r="C53" s="15"/>
      <c r="D53" s="59" t="s">
        <v>43</v>
      </c>
      <c r="E53" s="61" t="s">
        <v>48</v>
      </c>
      <c r="F53" s="37"/>
      <c r="G53" s="37"/>
      <c r="H53" s="38"/>
      <c r="I53" s="58"/>
      <c r="J53" s="58"/>
      <c r="N53" s="44"/>
    </row>
    <row r="54" spans="3:14">
      <c r="C54" s="15"/>
      <c r="D54" s="60" t="s">
        <v>44</v>
      </c>
      <c r="E54" s="61"/>
      <c r="F54" s="37"/>
      <c r="G54" s="37"/>
      <c r="H54" s="38"/>
      <c r="I54" s="58"/>
      <c r="J54" s="58"/>
      <c r="N54" s="44"/>
    </row>
    <row r="55" spans="3:14">
      <c r="C55" s="15"/>
      <c r="D55" s="56"/>
      <c r="E55" s="56"/>
      <c r="F55" s="37"/>
      <c r="G55" s="37"/>
      <c r="H55" s="38"/>
      <c r="I55" s="58"/>
      <c r="J55" s="58"/>
      <c r="N55" s="44"/>
    </row>
    <row r="56" spans="3:14">
      <c r="C56" s="15"/>
      <c r="D56" s="57"/>
      <c r="E56" s="37"/>
      <c r="F56" s="37"/>
      <c r="G56" s="37"/>
      <c r="H56" s="38"/>
      <c r="I56" s="58"/>
      <c r="J56" s="58"/>
      <c r="N56" s="44"/>
    </row>
    <row r="57" spans="3:14">
      <c r="C57" s="15"/>
      <c r="D57" s="40" t="s">
        <v>29</v>
      </c>
      <c r="H57" s="19"/>
      <c r="I57" s="41"/>
      <c r="J57" s="41"/>
    </row>
    <row r="59" spans="3:14" ht="15.75" hidden="1" customHeight="1">
      <c r="G59" s="55">
        <v>1576757819.9200001</v>
      </c>
      <c r="H59" s="19">
        <v>15767.578199200001</v>
      </c>
    </row>
    <row r="60" spans="3:14" ht="15.75" hidden="1" customHeight="1">
      <c r="H60" s="19">
        <v>1293.2040998999983</v>
      </c>
    </row>
  </sheetData>
  <mergeCells count="9">
    <mergeCell ref="J11:J12"/>
    <mergeCell ref="C7:I7"/>
    <mergeCell ref="C9:I9"/>
    <mergeCell ref="C11:C12"/>
    <mergeCell ref="D11:D12"/>
    <mergeCell ref="E11:E12"/>
    <mergeCell ref="G11:G12"/>
    <mergeCell ref="I11:I12"/>
    <mergeCell ref="C8:I8"/>
  </mergeCells>
  <conditionalFormatting sqref="E26:F26">
    <cfRule type="cellIs" dxfId="3" priority="1" stopIfTrue="1" operator="lessThan">
      <formula>0</formula>
    </cfRule>
  </conditionalFormatting>
  <pageMargins left="0" right="0" top="0" bottom="0" header="0" footer="0"/>
  <pageSetup paperSize="9" scale="52" orientation="portrait" r:id="rId1"/>
  <headerFooter>
    <oddHeader>&amp;C&amp;"Calibri"&amp;11&amp;KFF0000Classification - Confidential&amp;1#</oddHeader>
    <oddFooter>&amp;C&amp;1#&amp;"Calibri"&amp;11&amp;KFF0000Classification - 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opLeftCell="C1" workbookViewId="0">
      <selection activeCell="D21" sqref="D21"/>
    </sheetView>
  </sheetViews>
  <sheetFormatPr defaultColWidth="9.140625" defaultRowHeight="15.75"/>
  <cols>
    <col min="1" max="2" width="12" style="126" hidden="1" customWidth="1"/>
    <col min="3" max="3" width="7.5703125" style="126" customWidth="1"/>
    <col min="4" max="4" width="73" style="126" customWidth="1"/>
    <col min="5" max="5" width="24.85546875" style="126" customWidth="1"/>
    <col min="6" max="6" width="17.28515625" style="126" customWidth="1"/>
    <col min="7" max="7" width="15" style="126" bestFit="1" customWidth="1"/>
    <col min="8" max="8" width="16.85546875" style="126" customWidth="1"/>
    <col min="9" max="10" width="14.7109375" style="126" customWidth="1"/>
    <col min="11" max="11" width="17.42578125" style="126" hidden="1" customWidth="1"/>
    <col min="12" max="12" width="9.140625" style="128" hidden="1" customWidth="1"/>
    <col min="13" max="15" width="15.140625" style="126" hidden="1" customWidth="1"/>
    <col min="16" max="17" width="0" style="126" hidden="1" customWidth="1"/>
    <col min="18" max="18" width="23.42578125" style="129" bestFit="1" customWidth="1"/>
    <col min="19" max="19" width="24.42578125" style="126" bestFit="1" customWidth="1"/>
    <col min="20" max="21" width="9.28515625" style="126" bestFit="1" customWidth="1"/>
    <col min="22" max="16384" width="9.140625" style="126"/>
  </cols>
  <sheetData>
    <row r="1" spans="1:13">
      <c r="G1" s="127"/>
    </row>
    <row r="2" spans="1:13">
      <c r="G2" s="127"/>
    </row>
    <row r="3" spans="1:13">
      <c r="G3" s="127"/>
    </row>
    <row r="4" spans="1:13">
      <c r="G4" s="127"/>
    </row>
    <row r="5" spans="1:13">
      <c r="C5" s="1" t="s">
        <v>76</v>
      </c>
      <c r="G5" s="127"/>
    </row>
    <row r="6" spans="1:13">
      <c r="C6" s="109" t="s">
        <v>77</v>
      </c>
      <c r="D6" s="110"/>
      <c r="E6" s="110"/>
      <c r="F6" s="110"/>
      <c r="G6" s="110"/>
      <c r="H6" s="110"/>
      <c r="I6" s="111"/>
      <c r="J6" s="130"/>
      <c r="L6" s="131"/>
    </row>
    <row r="7" spans="1:13">
      <c r="C7" s="123" t="s">
        <v>61</v>
      </c>
      <c r="D7" s="124"/>
      <c r="E7" s="124"/>
      <c r="F7" s="124"/>
      <c r="G7" s="124"/>
      <c r="H7" s="124"/>
      <c r="I7" s="125"/>
      <c r="J7" s="130"/>
      <c r="L7" s="131"/>
    </row>
    <row r="8" spans="1:13">
      <c r="C8" s="132" t="s">
        <v>49</v>
      </c>
      <c r="D8" s="133"/>
      <c r="E8" s="133"/>
      <c r="F8" s="133"/>
      <c r="G8" s="133"/>
      <c r="H8" s="133"/>
      <c r="I8" s="134"/>
      <c r="K8" s="43"/>
      <c r="L8" s="53"/>
    </row>
    <row r="9" spans="1:13">
      <c r="C9" s="135"/>
      <c r="D9" s="136"/>
      <c r="E9" s="136"/>
      <c r="F9" s="136"/>
      <c r="G9" s="136"/>
      <c r="H9" s="136"/>
      <c r="I9" s="137"/>
      <c r="J9" s="137"/>
      <c r="K9" s="43"/>
      <c r="L9" s="53"/>
    </row>
    <row r="10" spans="1:13">
      <c r="C10" s="118" t="s">
        <v>2</v>
      </c>
      <c r="D10" s="122" t="s">
        <v>3</v>
      </c>
      <c r="E10" s="122" t="s">
        <v>4</v>
      </c>
      <c r="F10" s="102" t="s">
        <v>5</v>
      </c>
      <c r="G10" s="122" t="s">
        <v>6</v>
      </c>
      <c r="H10" s="51" t="s">
        <v>7</v>
      </c>
      <c r="I10" s="121" t="s">
        <v>8</v>
      </c>
      <c r="J10" s="121" t="s">
        <v>50</v>
      </c>
      <c r="K10" s="138"/>
      <c r="L10" s="131"/>
      <c r="M10" s="52"/>
    </row>
    <row r="11" spans="1:13">
      <c r="C11" s="118"/>
      <c r="D11" s="122"/>
      <c r="E11" s="122"/>
      <c r="F11" s="102"/>
      <c r="G11" s="122"/>
      <c r="H11" s="51" t="s">
        <v>9</v>
      </c>
      <c r="I11" s="121"/>
      <c r="J11" s="121"/>
      <c r="K11" s="138"/>
    </row>
    <row r="12" spans="1:13">
      <c r="C12" s="139"/>
      <c r="D12" s="140"/>
      <c r="E12" s="140"/>
      <c r="F12" s="140"/>
      <c r="G12" s="140"/>
      <c r="H12" s="141"/>
      <c r="I12" s="142"/>
      <c r="J12" s="142"/>
      <c r="K12" s="138"/>
    </row>
    <row r="13" spans="1:13">
      <c r="A13" s="126" t="str">
        <f t="shared" ref="A13:A29" si="0">+$C$6&amp;D13</f>
        <v>IL&amp;FS  Infrastructure Debt Fund Series 2BDebt instrument - listed / Awaiting listing</v>
      </c>
      <c r="C13" s="81"/>
      <c r="D13" s="82" t="s">
        <v>53</v>
      </c>
      <c r="E13" s="83"/>
      <c r="F13" s="83"/>
      <c r="G13" s="77"/>
      <c r="H13" s="77"/>
      <c r="I13" s="96"/>
      <c r="J13" s="77"/>
    </row>
    <row r="14" spans="1:13">
      <c r="A14" s="126" t="str">
        <f t="shared" si="0"/>
        <v>IL&amp;FS  Infrastructure Debt Fund Series 2BClean Max Enviro Energy Solution Pvt Ltd</v>
      </c>
      <c r="C14" s="81">
        <v>1</v>
      </c>
      <c r="D14" s="83" t="s">
        <v>78</v>
      </c>
      <c r="E14" s="83" t="s">
        <v>79</v>
      </c>
      <c r="F14" s="83" t="s">
        <v>80</v>
      </c>
      <c r="G14" s="77">
        <v>500</v>
      </c>
      <c r="H14" s="77">
        <v>5000</v>
      </c>
      <c r="I14" s="78">
        <v>13.92</v>
      </c>
      <c r="J14" s="95">
        <v>0.115</v>
      </c>
    </row>
    <row r="15" spans="1:13">
      <c r="C15" s="81">
        <v>2</v>
      </c>
      <c r="D15" s="83" t="s">
        <v>62</v>
      </c>
      <c r="E15" s="83" t="s">
        <v>63</v>
      </c>
      <c r="F15" s="83" t="s">
        <v>64</v>
      </c>
      <c r="G15" s="77">
        <v>430</v>
      </c>
      <c r="H15" s="77">
        <v>4546.4778783000002</v>
      </c>
      <c r="I15" s="78">
        <v>12.65</v>
      </c>
      <c r="J15" s="95">
        <v>7.6700000000000004E-2</v>
      </c>
    </row>
    <row r="16" spans="1:13">
      <c r="C16" s="81">
        <v>3</v>
      </c>
      <c r="D16" s="83" t="s">
        <v>15</v>
      </c>
      <c r="E16" s="83" t="s">
        <v>81</v>
      </c>
      <c r="F16" s="83" t="s">
        <v>82</v>
      </c>
      <c r="G16" s="77">
        <v>400</v>
      </c>
      <c r="H16" s="77">
        <v>4000</v>
      </c>
      <c r="I16" s="78">
        <v>11.13</v>
      </c>
      <c r="J16" s="95">
        <v>8.9899999999999994E-2</v>
      </c>
    </row>
    <row r="17" spans="1:18">
      <c r="C17" s="81">
        <v>4</v>
      </c>
      <c r="D17" s="83" t="s">
        <v>83</v>
      </c>
      <c r="E17" s="83" t="s">
        <v>84</v>
      </c>
      <c r="F17" s="83" t="s">
        <v>85</v>
      </c>
      <c r="G17" s="77">
        <v>360</v>
      </c>
      <c r="H17" s="77">
        <v>3600</v>
      </c>
      <c r="I17" s="78">
        <v>10.02</v>
      </c>
      <c r="J17" s="95">
        <v>8.9899999999999994E-2</v>
      </c>
    </row>
    <row r="18" spans="1:18">
      <c r="C18" s="81">
        <v>5</v>
      </c>
      <c r="D18" s="83" t="s">
        <v>56</v>
      </c>
      <c r="E18" s="83" t="s">
        <v>55</v>
      </c>
      <c r="F18" s="83" t="s">
        <v>65</v>
      </c>
      <c r="G18" s="77">
        <v>250</v>
      </c>
      <c r="H18" s="77">
        <v>2570.2329252999998</v>
      </c>
      <c r="I18" s="78">
        <v>7.15</v>
      </c>
      <c r="J18" s="95">
        <v>8.2699999999999996E-2</v>
      </c>
    </row>
    <row r="19" spans="1:18">
      <c r="C19" s="81">
        <v>6</v>
      </c>
      <c r="D19" s="83" t="s">
        <v>86</v>
      </c>
      <c r="E19" s="83" t="s">
        <v>87</v>
      </c>
      <c r="F19" s="83" t="s">
        <v>88</v>
      </c>
      <c r="G19" s="77">
        <v>210</v>
      </c>
      <c r="H19" s="77">
        <v>2100</v>
      </c>
      <c r="I19" s="78">
        <v>5.85</v>
      </c>
      <c r="J19" s="95">
        <v>0.105</v>
      </c>
    </row>
    <row r="20" spans="1:18">
      <c r="C20" s="81">
        <v>7</v>
      </c>
      <c r="D20" s="83" t="s">
        <v>56</v>
      </c>
      <c r="E20" s="83" t="s">
        <v>55</v>
      </c>
      <c r="F20" s="83" t="s">
        <v>67</v>
      </c>
      <c r="G20" s="77">
        <v>2000</v>
      </c>
      <c r="H20" s="77">
        <v>2065.0994000999999</v>
      </c>
      <c r="I20" s="78">
        <v>5.75</v>
      </c>
      <c r="J20" s="95">
        <v>8.3000000000000004E-2</v>
      </c>
    </row>
    <row r="21" spans="1:18">
      <c r="C21" s="81">
        <v>8</v>
      </c>
      <c r="D21" s="83" t="s">
        <v>57</v>
      </c>
      <c r="E21" s="83" t="s">
        <v>54</v>
      </c>
      <c r="F21" s="83" t="s">
        <v>66</v>
      </c>
      <c r="G21" s="77">
        <v>1200</v>
      </c>
      <c r="H21" s="77">
        <v>1282.8102745000001</v>
      </c>
      <c r="I21" s="78">
        <v>3.57</v>
      </c>
      <c r="J21" s="95">
        <v>7.5999999999999998E-2</v>
      </c>
    </row>
    <row r="22" spans="1:18">
      <c r="C22" s="81"/>
      <c r="D22" s="83"/>
      <c r="E22" s="83"/>
      <c r="F22" s="83"/>
      <c r="G22" s="77"/>
      <c r="H22" s="77"/>
      <c r="I22" s="143"/>
      <c r="J22" s="77"/>
    </row>
    <row r="23" spans="1:18">
      <c r="C23" s="81"/>
      <c r="D23" s="82" t="s">
        <v>12</v>
      </c>
      <c r="E23" s="83"/>
      <c r="F23" s="83"/>
      <c r="G23" s="83"/>
      <c r="H23" s="83"/>
      <c r="I23" s="83"/>
      <c r="J23" s="81"/>
    </row>
    <row r="24" spans="1:18">
      <c r="C24" s="81">
        <v>9</v>
      </c>
      <c r="D24" s="83" t="s">
        <v>71</v>
      </c>
      <c r="E24" s="83" t="s">
        <v>72</v>
      </c>
      <c r="F24" s="83" t="s">
        <v>73</v>
      </c>
      <c r="G24" s="77">
        <v>490</v>
      </c>
      <c r="H24" s="77">
        <v>4900</v>
      </c>
      <c r="I24" s="78">
        <v>13.64</v>
      </c>
      <c r="J24" s="95">
        <v>9.2700000000000005E-2</v>
      </c>
    </row>
    <row r="25" spans="1:18">
      <c r="C25" s="81">
        <v>10</v>
      </c>
      <c r="D25" s="83" t="s">
        <v>78</v>
      </c>
      <c r="E25" s="83" t="s">
        <v>79</v>
      </c>
      <c r="F25" s="83" t="s">
        <v>89</v>
      </c>
      <c r="G25" s="77">
        <v>200</v>
      </c>
      <c r="H25" s="77">
        <v>2000</v>
      </c>
      <c r="I25" s="78">
        <v>5.57</v>
      </c>
      <c r="J25" s="97">
        <v>0.115</v>
      </c>
    </row>
    <row r="26" spans="1:18">
      <c r="C26" s="81">
        <v>11</v>
      </c>
      <c r="D26" s="83" t="s">
        <v>86</v>
      </c>
      <c r="E26" s="83" t="s">
        <v>87</v>
      </c>
      <c r="F26" s="83" t="s">
        <v>90</v>
      </c>
      <c r="G26" s="77">
        <v>60</v>
      </c>
      <c r="H26" s="77">
        <v>600</v>
      </c>
      <c r="I26" s="78">
        <v>1.67</v>
      </c>
      <c r="J26" s="95">
        <v>0.105</v>
      </c>
    </row>
    <row r="27" spans="1:18">
      <c r="C27" s="81">
        <v>12</v>
      </c>
      <c r="D27" s="83" t="s">
        <v>71</v>
      </c>
      <c r="E27" s="83" t="s">
        <v>72</v>
      </c>
      <c r="F27" s="83" t="s">
        <v>74</v>
      </c>
      <c r="G27" s="77">
        <v>10</v>
      </c>
      <c r="H27" s="77">
        <v>100</v>
      </c>
      <c r="I27" s="78">
        <v>0.28000000000000003</v>
      </c>
      <c r="J27" s="95">
        <v>9.2700000000000005E-2</v>
      </c>
    </row>
    <row r="28" spans="1:18">
      <c r="A28" s="126" t="str">
        <f t="shared" si="0"/>
        <v>IL&amp;FS  Infrastructure Debt Fund Series 2B</v>
      </c>
      <c r="C28" s="81"/>
      <c r="D28" s="83"/>
      <c r="E28" s="83"/>
      <c r="F28" s="83"/>
      <c r="G28" s="77"/>
      <c r="H28" s="77"/>
      <c r="I28" s="78"/>
      <c r="J28" s="78"/>
    </row>
    <row r="29" spans="1:18" s="144" customFormat="1">
      <c r="A29" s="144" t="str">
        <f t="shared" si="0"/>
        <v>IL&amp;FS  Infrastructure Debt Fund Series 2BTotal</v>
      </c>
      <c r="C29" s="91"/>
      <c r="D29" s="92" t="s">
        <v>21</v>
      </c>
      <c r="E29" s="93"/>
      <c r="F29" s="93"/>
      <c r="G29" s="94"/>
      <c r="H29" s="94">
        <f>SUM(H14:H28)</f>
        <v>32764.620478199999</v>
      </c>
      <c r="I29" s="145">
        <f>SUM(I14:I28)/100</f>
        <v>0.91200000000000003</v>
      </c>
      <c r="J29" s="94"/>
      <c r="L29" s="146"/>
      <c r="R29" s="147"/>
    </row>
    <row r="30" spans="1:18">
      <c r="C30" s="148"/>
      <c r="D30" s="149"/>
      <c r="E30" s="149"/>
      <c r="F30" s="149"/>
      <c r="G30" s="149"/>
      <c r="H30" s="150"/>
      <c r="I30" s="151"/>
      <c r="J30" s="151"/>
    </row>
    <row r="31" spans="1:18">
      <c r="C31" s="148"/>
      <c r="D31" s="69" t="s">
        <v>22</v>
      </c>
      <c r="E31" s="148"/>
      <c r="F31" s="148"/>
      <c r="G31" s="148"/>
      <c r="H31" s="152"/>
      <c r="I31" s="153"/>
      <c r="J31" s="153"/>
      <c r="K31" s="43"/>
      <c r="L31" s="53"/>
    </row>
    <row r="32" spans="1:18">
      <c r="B32" s="126" t="str">
        <f>+$C$6&amp;D32</f>
        <v>IL&amp;FS  Infrastructure Debt Fund Series 2BTri Party Repo (TREPs)</v>
      </c>
      <c r="C32" s="148"/>
      <c r="D32" s="83" t="s">
        <v>58</v>
      </c>
      <c r="E32" s="83"/>
      <c r="F32" s="83"/>
      <c r="G32" s="77"/>
      <c r="H32" s="77">
        <v>3177.9753065999998</v>
      </c>
      <c r="I32" s="78">
        <v>8.85</v>
      </c>
      <c r="J32" s="95">
        <v>6.24823733952206E-2</v>
      </c>
    </row>
    <row r="33" spans="2:19">
      <c r="C33" s="154"/>
      <c r="D33" s="155" t="s">
        <v>21</v>
      </c>
      <c r="E33" s="156"/>
      <c r="F33" s="156"/>
      <c r="G33" s="156"/>
      <c r="H33" s="156">
        <f>SUM(H32)</f>
        <v>3177.9753065999998</v>
      </c>
      <c r="I33" s="86">
        <f>I32/100</f>
        <v>8.8499999999999995E-2</v>
      </c>
      <c r="J33" s="87"/>
      <c r="L33" s="131"/>
    </row>
    <row r="34" spans="2:19">
      <c r="C34" s="148"/>
      <c r="D34" s="148"/>
      <c r="E34" s="148"/>
      <c r="F34" s="148"/>
      <c r="G34" s="148"/>
      <c r="H34" s="152"/>
      <c r="I34" s="153"/>
      <c r="J34" s="153"/>
    </row>
    <row r="35" spans="2:19">
      <c r="B35" s="126" t="str">
        <f>+$C$6&amp;D35</f>
        <v>IL&amp;FS  Infrastructure Debt Fund Series 2BTriparty Repo Margin</v>
      </c>
      <c r="C35" s="148"/>
      <c r="D35" s="148" t="s">
        <v>37</v>
      </c>
      <c r="E35" s="148"/>
      <c r="F35" s="148"/>
      <c r="G35" s="157"/>
      <c r="H35" s="158">
        <f>1876341.89/100000</f>
        <v>18.763418899999998</v>
      </c>
      <c r="I35" s="159">
        <f>H35/H42</f>
        <v>5.222737095711402E-4</v>
      </c>
      <c r="J35" s="70"/>
    </row>
    <row r="36" spans="2:19">
      <c r="C36" s="154"/>
      <c r="D36" s="155" t="s">
        <v>21</v>
      </c>
      <c r="E36" s="156"/>
      <c r="F36" s="156"/>
      <c r="G36" s="156"/>
      <c r="H36" s="156">
        <f>H35</f>
        <v>18.763418899999998</v>
      </c>
      <c r="I36" s="86">
        <f>I35</f>
        <v>5.222737095711402E-4</v>
      </c>
      <c r="J36" s="87"/>
    </row>
    <row r="37" spans="2:19">
      <c r="C37" s="148"/>
      <c r="D37" s="148"/>
      <c r="E37" s="148"/>
      <c r="F37" s="148"/>
      <c r="G37" s="148"/>
      <c r="H37" s="152"/>
      <c r="I37" s="153"/>
      <c r="J37" s="153"/>
    </row>
    <row r="38" spans="2:19">
      <c r="C38" s="148"/>
      <c r="D38" s="69" t="s">
        <v>25</v>
      </c>
      <c r="E38" s="148"/>
      <c r="F38" s="148"/>
      <c r="G38" s="148"/>
      <c r="H38" s="152"/>
      <c r="I38" s="153"/>
      <c r="J38" s="153"/>
    </row>
    <row r="39" spans="2:19">
      <c r="B39" s="126" t="str">
        <f>+$C$6&amp;D39</f>
        <v>IL&amp;FS  Infrastructure Debt Fund Series 2BNet Receivable/Payable</v>
      </c>
      <c r="C39" s="65">
        <v>1</v>
      </c>
      <c r="D39" s="65" t="s">
        <v>32</v>
      </c>
      <c r="E39" s="148"/>
      <c r="F39" s="148"/>
      <c r="G39" s="160"/>
      <c r="H39" s="152">
        <f>H42-H29-H33-H36-H40</f>
        <v>-56.273687599998809</v>
      </c>
      <c r="I39" s="159">
        <f>H39/H42</f>
        <v>-1.5663599331622263E-3</v>
      </c>
      <c r="J39" s="70"/>
    </row>
    <row r="40" spans="2:19">
      <c r="C40" s="65">
        <v>2</v>
      </c>
      <c r="D40" s="65" t="s">
        <v>27</v>
      </c>
      <c r="E40" s="148"/>
      <c r="F40" s="148"/>
      <c r="G40" s="148"/>
      <c r="H40" s="152">
        <f>2132348.39/100000</f>
        <v>21.323483900000003</v>
      </c>
      <c r="I40" s="159">
        <f>H40/H42</f>
        <v>5.9353229263743015E-4</v>
      </c>
      <c r="J40" s="70"/>
    </row>
    <row r="41" spans="2:19">
      <c r="C41" s="148"/>
      <c r="D41" s="161" t="s">
        <v>21</v>
      </c>
      <c r="E41" s="161"/>
      <c r="F41" s="161"/>
      <c r="G41" s="162"/>
      <c r="H41" s="163">
        <f>SUM(H39:H40)</f>
        <v>-34.950203699998809</v>
      </c>
      <c r="I41" s="164">
        <f>SUM(I39:I40)</f>
        <v>-9.7282764052479618E-4</v>
      </c>
      <c r="J41" s="165"/>
      <c r="L41" s="131"/>
      <c r="S41" s="166"/>
    </row>
    <row r="42" spans="2:19">
      <c r="C42" s="148"/>
      <c r="D42" s="167" t="s">
        <v>28</v>
      </c>
      <c r="E42" s="167"/>
      <c r="F42" s="167"/>
      <c r="G42" s="167"/>
      <c r="H42" s="75">
        <v>35926.409</v>
      </c>
      <c r="I42" s="76" t="s">
        <v>52</v>
      </c>
      <c r="J42" s="76"/>
      <c r="L42" s="131"/>
      <c r="S42" s="129"/>
    </row>
    <row r="43" spans="2:19">
      <c r="C43" s="168"/>
      <c r="D43" s="169"/>
      <c r="E43" s="169"/>
      <c r="F43" s="169"/>
      <c r="G43" s="169"/>
      <c r="H43" s="169"/>
      <c r="I43" s="170"/>
      <c r="J43" s="58"/>
      <c r="S43" s="171"/>
    </row>
    <row r="44" spans="2:19">
      <c r="C44" s="168"/>
      <c r="D44" s="57"/>
      <c r="E44" s="169"/>
      <c r="F44" s="169"/>
      <c r="G44" s="169"/>
      <c r="H44" s="169"/>
      <c r="I44" s="58"/>
      <c r="J44" s="58"/>
      <c r="S44" s="171"/>
    </row>
    <row r="45" spans="2:19">
      <c r="C45" s="168"/>
      <c r="D45" s="57"/>
      <c r="E45" s="169"/>
      <c r="F45" s="169"/>
      <c r="G45" s="169"/>
      <c r="H45" s="169"/>
      <c r="I45" s="58"/>
      <c r="J45" s="58"/>
      <c r="S45" s="171"/>
    </row>
    <row r="46" spans="2:19">
      <c r="C46" s="168"/>
      <c r="D46" s="59" t="s">
        <v>38</v>
      </c>
      <c r="E46" s="56"/>
      <c r="F46" s="169"/>
      <c r="G46" s="169"/>
      <c r="H46" s="172"/>
      <c r="I46" s="58"/>
      <c r="J46" s="58"/>
      <c r="S46" s="171"/>
    </row>
    <row r="47" spans="2:19" ht="47.25">
      <c r="C47" s="168"/>
      <c r="D47" s="103" t="s">
        <v>91</v>
      </c>
      <c r="E47" s="173">
        <f>53271869.58/100000</f>
        <v>532.71869579999998</v>
      </c>
      <c r="F47" s="169"/>
      <c r="G47" s="169"/>
      <c r="H47" s="172"/>
      <c r="I47" s="58"/>
      <c r="J47" s="58"/>
      <c r="S47" s="171"/>
    </row>
    <row r="48" spans="2:19">
      <c r="C48" s="168"/>
      <c r="D48" s="105" t="s">
        <v>92</v>
      </c>
      <c r="E48" s="106"/>
      <c r="F48" s="169"/>
      <c r="G48" s="169"/>
      <c r="H48" s="172"/>
      <c r="I48" s="58"/>
      <c r="J48" s="58"/>
      <c r="S48" s="171"/>
    </row>
    <row r="49" spans="3:19">
      <c r="C49" s="168"/>
      <c r="D49" s="107" t="s">
        <v>40</v>
      </c>
      <c r="E49" s="108">
        <v>2197227.4448000002</v>
      </c>
      <c r="F49" s="169"/>
      <c r="G49" s="169"/>
      <c r="H49" s="172"/>
      <c r="I49" s="58"/>
      <c r="J49" s="58"/>
      <c r="S49" s="171"/>
    </row>
    <row r="50" spans="3:19">
      <c r="C50" s="168"/>
      <c r="D50" s="105" t="s">
        <v>93</v>
      </c>
      <c r="E50" s="106"/>
      <c r="F50" s="169"/>
      <c r="G50" s="169"/>
      <c r="H50" s="172"/>
      <c r="I50" s="58"/>
      <c r="J50" s="58"/>
      <c r="S50" s="171"/>
    </row>
    <row r="51" spans="3:19">
      <c r="C51" s="168"/>
      <c r="D51" s="107" t="s">
        <v>40</v>
      </c>
      <c r="E51" s="108">
        <v>2281041.8519000001</v>
      </c>
      <c r="F51" s="174"/>
      <c r="G51" s="175"/>
      <c r="H51" s="172"/>
      <c r="I51" s="58"/>
      <c r="J51" s="58"/>
      <c r="S51" s="171"/>
    </row>
    <row r="52" spans="3:19">
      <c r="C52" s="168"/>
      <c r="D52" s="59" t="s">
        <v>51</v>
      </c>
      <c r="E52" s="61" t="s">
        <v>39</v>
      </c>
      <c r="F52" s="169"/>
      <c r="G52" s="169"/>
      <c r="H52" s="172"/>
      <c r="I52" s="58"/>
      <c r="J52" s="58"/>
      <c r="S52" s="171"/>
    </row>
    <row r="53" spans="3:19">
      <c r="C53" s="168"/>
      <c r="D53" s="59" t="s">
        <v>94</v>
      </c>
      <c r="E53" s="61" t="s">
        <v>39</v>
      </c>
      <c r="F53" s="169"/>
      <c r="G53" s="169"/>
      <c r="H53" s="172"/>
      <c r="I53" s="58"/>
      <c r="J53" s="58"/>
      <c r="S53" s="171"/>
    </row>
    <row r="54" spans="3:19">
      <c r="C54" s="168"/>
      <c r="D54" s="176" t="s">
        <v>95</v>
      </c>
      <c r="E54" s="61" t="s">
        <v>39</v>
      </c>
      <c r="F54" s="169"/>
      <c r="G54" s="169"/>
      <c r="H54" s="172"/>
      <c r="I54" s="58"/>
      <c r="J54" s="58"/>
      <c r="S54" s="171"/>
    </row>
    <row r="55" spans="3:19">
      <c r="C55" s="168"/>
      <c r="D55" s="59" t="s">
        <v>42</v>
      </c>
      <c r="E55" s="61" t="s">
        <v>39</v>
      </c>
      <c r="F55" s="169"/>
      <c r="G55" s="169"/>
      <c r="H55" s="172"/>
      <c r="I55" s="58"/>
      <c r="J55" s="58"/>
      <c r="S55" s="171"/>
    </row>
    <row r="56" spans="3:19">
      <c r="C56" s="168"/>
      <c r="D56" s="62" t="s">
        <v>59</v>
      </c>
      <c r="E56" s="61" t="s">
        <v>96</v>
      </c>
      <c r="F56" s="169"/>
      <c r="G56" s="169"/>
      <c r="H56" s="172"/>
      <c r="I56" s="58"/>
      <c r="J56" s="58"/>
      <c r="S56" s="171"/>
    </row>
    <row r="57" spans="3:19">
      <c r="C57" s="168"/>
      <c r="D57" s="59" t="s">
        <v>43</v>
      </c>
      <c r="E57" s="61" t="s">
        <v>48</v>
      </c>
      <c r="F57" s="169"/>
      <c r="G57" s="169"/>
      <c r="H57" s="172"/>
      <c r="I57" s="58"/>
      <c r="J57" s="58"/>
      <c r="S57" s="171"/>
    </row>
    <row r="58" spans="3:19">
      <c r="C58" s="168"/>
      <c r="D58" s="60" t="s">
        <v>44</v>
      </c>
      <c r="E58" s="56"/>
      <c r="F58" s="169"/>
      <c r="G58" s="169"/>
      <c r="H58" s="172"/>
      <c r="I58" s="58"/>
      <c r="J58" s="58"/>
      <c r="S58" s="171"/>
    </row>
    <row r="59" spans="3:19">
      <c r="C59" s="168"/>
      <c r="D59" s="56"/>
      <c r="E59" s="56"/>
      <c r="F59" s="169"/>
      <c r="G59" s="169"/>
      <c r="H59" s="172"/>
      <c r="I59" s="58"/>
      <c r="J59" s="58"/>
      <c r="S59" s="171"/>
    </row>
    <row r="60" spans="3:19">
      <c r="C60" s="168"/>
      <c r="D60" s="57"/>
      <c r="E60" s="169"/>
      <c r="F60" s="169"/>
      <c r="G60" s="169"/>
      <c r="H60" s="172"/>
      <c r="I60" s="58"/>
      <c r="J60" s="58"/>
      <c r="S60" s="171"/>
    </row>
    <row r="61" spans="3:19">
      <c r="C61" s="168"/>
      <c r="D61" s="40" t="s">
        <v>29</v>
      </c>
      <c r="H61" s="129"/>
      <c r="I61" s="177"/>
      <c r="J61" s="177"/>
    </row>
    <row r="63" spans="3:19">
      <c r="G63" s="126">
        <v>2156312166.1700001</v>
      </c>
      <c r="H63" s="129">
        <v>21563.121661699999</v>
      </c>
    </row>
    <row r="64" spans="3:19">
      <c r="H64" s="129">
        <v>2249.2896881999986</v>
      </c>
    </row>
  </sheetData>
  <mergeCells count="9">
    <mergeCell ref="J10:J11"/>
    <mergeCell ref="C6:I6"/>
    <mergeCell ref="C7:I7"/>
    <mergeCell ref="C8:I8"/>
    <mergeCell ref="C10:C11"/>
    <mergeCell ref="D10:D11"/>
    <mergeCell ref="E10:E11"/>
    <mergeCell ref="G10:G11"/>
    <mergeCell ref="I10:I11"/>
  </mergeCells>
  <conditionalFormatting sqref="E29:F29">
    <cfRule type="cellIs" dxfId="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C1" workbookViewId="0">
      <selection sqref="A1:XFD1048576"/>
    </sheetView>
  </sheetViews>
  <sheetFormatPr defaultColWidth="9.140625" defaultRowHeight="15.75"/>
  <cols>
    <col min="1" max="2" width="8.140625" style="126" hidden="1" customWidth="1"/>
    <col min="3" max="3" width="7.5703125" style="126" customWidth="1"/>
    <col min="4" max="4" width="62" style="126" customWidth="1"/>
    <col min="5" max="5" width="23.85546875" style="126" customWidth="1"/>
    <col min="6" max="6" width="18.42578125" style="126" customWidth="1"/>
    <col min="7" max="7" width="13.5703125" style="126" bestFit="1" customWidth="1"/>
    <col min="8" max="8" width="16.85546875" style="126" customWidth="1"/>
    <col min="9" max="10" width="14.7109375" style="126" customWidth="1"/>
    <col min="11" max="11" width="21" style="126" hidden="1" customWidth="1"/>
    <col min="12" max="12" width="9.140625" style="131" hidden="1" customWidth="1"/>
    <col min="13" max="13" width="15.140625" style="129" customWidth="1"/>
    <col min="14" max="14" width="25.5703125" style="126" bestFit="1" customWidth="1"/>
    <col min="15" max="15" width="9.140625" style="126"/>
    <col min="16" max="17" width="9.28515625" style="126" bestFit="1" customWidth="1"/>
    <col min="18" max="16384" width="9.140625" style="126"/>
  </cols>
  <sheetData>
    <row r="1" spans="1:13">
      <c r="G1" s="178"/>
    </row>
    <row r="2" spans="1:13">
      <c r="G2" s="178"/>
    </row>
    <row r="3" spans="1:13">
      <c r="G3" s="178"/>
    </row>
    <row r="4" spans="1:13">
      <c r="G4" s="178"/>
    </row>
    <row r="5" spans="1:13">
      <c r="C5" s="1" t="s">
        <v>76</v>
      </c>
      <c r="G5" s="178"/>
    </row>
    <row r="6" spans="1:13">
      <c r="C6" s="109" t="s">
        <v>97</v>
      </c>
      <c r="D6" s="110"/>
      <c r="E6" s="110"/>
      <c r="F6" s="110"/>
      <c r="G6" s="110"/>
      <c r="H6" s="110"/>
      <c r="I6" s="111"/>
      <c r="J6" s="179"/>
    </row>
    <row r="7" spans="1:13">
      <c r="C7" s="112" t="s">
        <v>61</v>
      </c>
      <c r="D7" s="113"/>
      <c r="E7" s="113"/>
      <c r="F7" s="113"/>
      <c r="G7" s="113"/>
      <c r="H7" s="113"/>
      <c r="I7" s="114"/>
      <c r="J7" s="179"/>
    </row>
    <row r="8" spans="1:13">
      <c r="C8" s="132" t="s">
        <v>49</v>
      </c>
      <c r="D8" s="133"/>
      <c r="E8" s="133"/>
      <c r="F8" s="133"/>
      <c r="G8" s="133"/>
      <c r="H8" s="133"/>
      <c r="I8" s="134"/>
      <c r="J8" s="129"/>
      <c r="K8" s="43"/>
      <c r="L8" s="180"/>
    </row>
    <row r="9" spans="1:13">
      <c r="C9" s="135"/>
      <c r="D9" s="136"/>
      <c r="E9" s="136"/>
      <c r="F9" s="136"/>
      <c r="G9" s="136"/>
      <c r="H9" s="136"/>
      <c r="I9" s="137"/>
      <c r="J9" s="137"/>
      <c r="K9" s="43"/>
      <c r="L9" s="180"/>
    </row>
    <row r="10" spans="1:13">
      <c r="C10" s="118" t="s">
        <v>2</v>
      </c>
      <c r="D10" s="122" t="s">
        <v>3</v>
      </c>
      <c r="E10" s="122" t="s">
        <v>4</v>
      </c>
      <c r="F10" s="102" t="s">
        <v>5</v>
      </c>
      <c r="G10" s="122" t="s">
        <v>6</v>
      </c>
      <c r="H10" s="51" t="s">
        <v>7</v>
      </c>
      <c r="I10" s="121" t="s">
        <v>8</v>
      </c>
      <c r="J10" s="121" t="s">
        <v>50</v>
      </c>
      <c r="K10" s="138"/>
      <c r="M10" s="181"/>
    </row>
    <row r="11" spans="1:13">
      <c r="C11" s="118"/>
      <c r="D11" s="122"/>
      <c r="E11" s="122"/>
      <c r="F11" s="102"/>
      <c r="G11" s="122"/>
      <c r="H11" s="51" t="s">
        <v>9</v>
      </c>
      <c r="I11" s="121"/>
      <c r="J11" s="121"/>
      <c r="K11" s="138"/>
    </row>
    <row r="12" spans="1:13">
      <c r="A12" s="126" t="str">
        <f t="shared" ref="A12:A14" si="0">+$C$6&amp;D12</f>
        <v>IL&amp;FS  Infrastructure Debt Fund Series 2C</v>
      </c>
      <c r="C12" s="81"/>
      <c r="D12" s="82"/>
      <c r="E12" s="83"/>
      <c r="F12" s="83"/>
      <c r="G12" s="77"/>
      <c r="H12" s="77"/>
      <c r="I12" s="96"/>
      <c r="J12" s="77"/>
      <c r="L12" s="128"/>
    </row>
    <row r="13" spans="1:13">
      <c r="A13" s="126" t="str">
        <f t="shared" si="0"/>
        <v>IL&amp;FS  Infrastructure Debt Fund Series 2CDebt instrument - listed / Awaiting listing</v>
      </c>
      <c r="C13" s="81"/>
      <c r="D13" s="82" t="s">
        <v>53</v>
      </c>
      <c r="E13" s="83"/>
      <c r="F13" s="83"/>
      <c r="G13" s="77"/>
      <c r="H13" s="77"/>
      <c r="I13" s="96"/>
      <c r="J13" s="77"/>
      <c r="L13" s="128"/>
    </row>
    <row r="14" spans="1:13">
      <c r="A14" s="126" t="str">
        <f t="shared" si="0"/>
        <v>IL&amp;FS  Infrastructure Debt Fund Series 2CKanchanjunga Power Company Pvt Ltd</v>
      </c>
      <c r="C14" s="81">
        <v>1</v>
      </c>
      <c r="D14" s="83" t="s">
        <v>83</v>
      </c>
      <c r="E14" s="83" t="s">
        <v>84</v>
      </c>
      <c r="F14" s="83" t="s">
        <v>98</v>
      </c>
      <c r="G14" s="77">
        <v>610</v>
      </c>
      <c r="H14" s="77">
        <v>6100</v>
      </c>
      <c r="I14" s="78">
        <v>21.46</v>
      </c>
      <c r="J14" s="95">
        <v>8.9899999999999994E-2</v>
      </c>
      <c r="L14" s="128"/>
    </row>
    <row r="15" spans="1:13">
      <c r="C15" s="81">
        <v>2</v>
      </c>
      <c r="D15" s="83" t="s">
        <v>56</v>
      </c>
      <c r="E15" s="83" t="s">
        <v>55</v>
      </c>
      <c r="F15" s="83" t="s">
        <v>99</v>
      </c>
      <c r="G15" s="77">
        <v>500</v>
      </c>
      <c r="H15" s="77">
        <v>5153.4048548000001</v>
      </c>
      <c r="I15" s="78">
        <v>18.13</v>
      </c>
      <c r="J15" s="95">
        <v>8.2400000000000001E-2</v>
      </c>
      <c r="L15" s="128"/>
    </row>
    <row r="16" spans="1:13">
      <c r="C16" s="81">
        <v>3</v>
      </c>
      <c r="D16" s="83" t="s">
        <v>15</v>
      </c>
      <c r="E16" s="83" t="s">
        <v>81</v>
      </c>
      <c r="F16" s="83" t="s">
        <v>100</v>
      </c>
      <c r="G16" s="77">
        <v>478</v>
      </c>
      <c r="H16" s="77">
        <v>4780</v>
      </c>
      <c r="I16" s="78">
        <v>16.809999999999999</v>
      </c>
      <c r="J16" s="95">
        <v>8.9899999999999994E-2</v>
      </c>
      <c r="L16" s="128"/>
    </row>
    <row r="17" spans="2:18">
      <c r="C17" s="81">
        <v>4</v>
      </c>
      <c r="D17" s="83" t="s">
        <v>78</v>
      </c>
      <c r="E17" s="83" t="s">
        <v>79</v>
      </c>
      <c r="F17" s="83" t="s">
        <v>80</v>
      </c>
      <c r="G17" s="77">
        <v>250</v>
      </c>
      <c r="H17" s="77">
        <v>2500</v>
      </c>
      <c r="I17" s="78">
        <v>8.7899999999999991</v>
      </c>
      <c r="J17" s="95">
        <v>0.115</v>
      </c>
      <c r="L17" s="128"/>
    </row>
    <row r="18" spans="2:18">
      <c r="C18" s="81">
        <v>5</v>
      </c>
      <c r="D18" s="83" t="s">
        <v>86</v>
      </c>
      <c r="E18" s="83" t="s">
        <v>87</v>
      </c>
      <c r="F18" s="83" t="s">
        <v>88</v>
      </c>
      <c r="G18" s="77">
        <v>210</v>
      </c>
      <c r="H18" s="77">
        <v>2100</v>
      </c>
      <c r="I18" s="78">
        <v>7.39</v>
      </c>
      <c r="J18" s="95">
        <v>0.105</v>
      </c>
      <c r="L18" s="128"/>
    </row>
    <row r="19" spans="2:18">
      <c r="C19" s="81">
        <v>6</v>
      </c>
      <c r="D19" s="83" t="s">
        <v>62</v>
      </c>
      <c r="E19" s="83" t="s">
        <v>63</v>
      </c>
      <c r="F19" s="83" t="s">
        <v>64</v>
      </c>
      <c r="G19" s="77">
        <v>120</v>
      </c>
      <c r="H19" s="77">
        <v>1268.9016928999999</v>
      </c>
      <c r="I19" s="78">
        <v>4.46</v>
      </c>
      <c r="J19" s="95">
        <v>7.6300000000000007E-2</v>
      </c>
      <c r="L19" s="128"/>
    </row>
    <row r="20" spans="2:18">
      <c r="C20" s="81"/>
      <c r="D20" s="83"/>
      <c r="E20" s="83"/>
      <c r="F20" s="83"/>
      <c r="G20" s="77"/>
      <c r="H20" s="77"/>
      <c r="I20" s="143"/>
      <c r="J20" s="77"/>
      <c r="L20" s="128"/>
    </row>
    <row r="21" spans="2:18">
      <c r="C21" s="81"/>
      <c r="D21" s="82" t="s">
        <v>12</v>
      </c>
      <c r="E21" s="83"/>
      <c r="F21" s="83"/>
      <c r="G21" s="83"/>
      <c r="H21" s="83"/>
      <c r="I21" s="83"/>
      <c r="J21" s="81"/>
      <c r="L21" s="128"/>
    </row>
    <row r="22" spans="2:18">
      <c r="C22" s="81">
        <v>7</v>
      </c>
      <c r="D22" s="83" t="s">
        <v>78</v>
      </c>
      <c r="E22" s="83" t="s">
        <v>79</v>
      </c>
      <c r="F22" s="83" t="s">
        <v>89</v>
      </c>
      <c r="G22" s="77">
        <v>300</v>
      </c>
      <c r="H22" s="77">
        <v>3000</v>
      </c>
      <c r="I22" s="78">
        <v>10.55</v>
      </c>
      <c r="J22" s="95">
        <v>0.115</v>
      </c>
      <c r="L22" s="128"/>
    </row>
    <row r="23" spans="2:18">
      <c r="C23" s="81">
        <v>8</v>
      </c>
      <c r="D23" s="83" t="s">
        <v>71</v>
      </c>
      <c r="E23" s="83" t="s">
        <v>72</v>
      </c>
      <c r="F23" s="83" t="s">
        <v>73</v>
      </c>
      <c r="G23" s="77">
        <v>240</v>
      </c>
      <c r="H23" s="77">
        <v>2400</v>
      </c>
      <c r="I23" s="78">
        <v>8.44</v>
      </c>
      <c r="J23" s="95">
        <v>9.2700000000000005E-2</v>
      </c>
      <c r="L23" s="128"/>
    </row>
    <row r="24" spans="2:18">
      <c r="C24" s="81">
        <v>9</v>
      </c>
      <c r="D24" s="83" t="s">
        <v>86</v>
      </c>
      <c r="E24" s="83" t="s">
        <v>87</v>
      </c>
      <c r="F24" s="83" t="s">
        <v>90</v>
      </c>
      <c r="G24" s="77">
        <v>60</v>
      </c>
      <c r="H24" s="77">
        <v>600</v>
      </c>
      <c r="I24" s="78">
        <v>2.11</v>
      </c>
      <c r="J24" s="95">
        <v>0.105</v>
      </c>
      <c r="L24" s="128"/>
    </row>
    <row r="25" spans="2:18">
      <c r="C25" s="81">
        <v>10</v>
      </c>
      <c r="D25" s="83" t="s">
        <v>71</v>
      </c>
      <c r="E25" s="83" t="s">
        <v>72</v>
      </c>
      <c r="F25" s="83" t="s">
        <v>74</v>
      </c>
      <c r="G25" s="77">
        <v>10</v>
      </c>
      <c r="H25" s="77">
        <v>100</v>
      </c>
      <c r="I25" s="78">
        <v>0.35</v>
      </c>
      <c r="J25" s="95">
        <v>9.2700000000000005E-2</v>
      </c>
      <c r="L25" s="128"/>
    </row>
    <row r="26" spans="2:18">
      <c r="C26" s="81"/>
      <c r="D26" s="83"/>
      <c r="E26" s="83"/>
      <c r="F26" s="83"/>
      <c r="G26" s="77"/>
      <c r="H26" s="77"/>
      <c r="I26" s="78"/>
      <c r="J26" s="95"/>
      <c r="L26" s="128"/>
    </row>
    <row r="27" spans="2:18">
      <c r="C27" s="91"/>
      <c r="D27" s="92" t="s">
        <v>21</v>
      </c>
      <c r="E27" s="93"/>
      <c r="F27" s="93"/>
      <c r="G27" s="94"/>
      <c r="H27" s="182">
        <f>SUM(H13:H25)</f>
        <v>28002.306547699998</v>
      </c>
      <c r="I27" s="86">
        <f>SUM(I14:I26)/100</f>
        <v>0.98489999999999978</v>
      </c>
      <c r="J27" s="94"/>
      <c r="N27" s="129"/>
      <c r="P27" s="183"/>
      <c r="Q27" s="183"/>
      <c r="R27" s="183"/>
    </row>
    <row r="28" spans="2:18">
      <c r="C28" s="148"/>
      <c r="D28" s="149"/>
      <c r="E28" s="149"/>
      <c r="F28" s="149"/>
      <c r="G28" s="149"/>
      <c r="H28" s="150"/>
      <c r="I28" s="151"/>
      <c r="J28" s="151"/>
      <c r="L28" s="128"/>
    </row>
    <row r="29" spans="2:18">
      <c r="C29" s="148"/>
      <c r="D29" s="69" t="s">
        <v>22</v>
      </c>
      <c r="E29" s="148"/>
      <c r="F29" s="148"/>
      <c r="G29" s="148"/>
      <c r="H29" s="152"/>
      <c r="I29" s="153"/>
      <c r="J29" s="153"/>
      <c r="K29" s="43"/>
      <c r="L29" s="180"/>
    </row>
    <row r="30" spans="2:18">
      <c r="B30" s="126" t="str">
        <f>+$C$6&amp;D30</f>
        <v>IL&amp;FS  Infrastructure Debt Fund Series 2CTri Party Repo (TREPs)</v>
      </c>
      <c r="C30" s="148"/>
      <c r="D30" s="65" t="s">
        <v>58</v>
      </c>
      <c r="E30" s="148"/>
      <c r="F30" s="148"/>
      <c r="G30" s="148"/>
      <c r="H30" s="77">
        <v>454.86056289999999</v>
      </c>
      <c r="I30" s="78">
        <v>1.6</v>
      </c>
      <c r="J30" s="95">
        <v>6.4452016327005507E-2</v>
      </c>
    </row>
    <row r="31" spans="2:18">
      <c r="C31" s="154"/>
      <c r="D31" s="155" t="s">
        <v>21</v>
      </c>
      <c r="E31" s="155"/>
      <c r="F31" s="155"/>
      <c r="G31" s="155"/>
      <c r="H31" s="182">
        <f>SUM(H30)</f>
        <v>454.86056289999999</v>
      </c>
      <c r="I31" s="86">
        <f>I30/100</f>
        <v>1.6E-2</v>
      </c>
      <c r="J31" s="87"/>
    </row>
    <row r="32" spans="2:18">
      <c r="C32" s="148"/>
      <c r="D32" s="148"/>
      <c r="E32" s="148"/>
      <c r="F32" s="148"/>
      <c r="G32" s="148"/>
      <c r="H32" s="152"/>
      <c r="I32" s="153"/>
      <c r="J32" s="153"/>
    </row>
    <row r="33" spans="2:14">
      <c r="B33" s="126" t="str">
        <f>+$C$6&amp;D33</f>
        <v>IL&amp;FS  Infrastructure Debt Fund Series 2CTriparty Repo Margin</v>
      </c>
      <c r="C33" s="148"/>
      <c r="D33" s="184" t="s">
        <v>37</v>
      </c>
      <c r="E33" s="148"/>
      <c r="F33" s="148"/>
      <c r="G33" s="157"/>
      <c r="H33" s="152">
        <f>294093.79/100000</f>
        <v>2.9409378999999998</v>
      </c>
      <c r="I33" s="98">
        <f>H33/H40</f>
        <v>1.0344211340111906E-4</v>
      </c>
      <c r="J33" s="70"/>
      <c r="L33" s="128"/>
    </row>
    <row r="34" spans="2:14">
      <c r="C34" s="154"/>
      <c r="D34" s="155" t="s">
        <v>21</v>
      </c>
      <c r="E34" s="155"/>
      <c r="F34" s="155"/>
      <c r="G34" s="185"/>
      <c r="H34" s="182">
        <f>H33</f>
        <v>2.9409378999999998</v>
      </c>
      <c r="I34" s="86">
        <f>I33</f>
        <v>1.0344211340111906E-4</v>
      </c>
      <c r="J34" s="87"/>
    </row>
    <row r="35" spans="2:14">
      <c r="C35" s="148"/>
      <c r="D35" s="148"/>
      <c r="E35" s="148"/>
      <c r="F35" s="148"/>
      <c r="G35" s="148"/>
      <c r="H35" s="152"/>
      <c r="I35" s="153"/>
      <c r="J35" s="153"/>
    </row>
    <row r="36" spans="2:14">
      <c r="C36" s="148"/>
      <c r="D36" s="69" t="s">
        <v>25</v>
      </c>
      <c r="E36" s="148"/>
      <c r="F36" s="148"/>
      <c r="G36" s="148"/>
      <c r="H36" s="152"/>
      <c r="I36" s="153"/>
      <c r="J36" s="153"/>
    </row>
    <row r="37" spans="2:14">
      <c r="B37" s="126" t="str">
        <f>+$C$6&amp;D37</f>
        <v>IL&amp;FS  Infrastructure Debt Fund Series 2CNet Receivable/Payable</v>
      </c>
      <c r="C37" s="148">
        <v>1</v>
      </c>
      <c r="D37" s="148" t="s">
        <v>32</v>
      </c>
      <c r="E37" s="148"/>
      <c r="F37" s="148"/>
      <c r="G37" s="148"/>
      <c r="H37" s="152">
        <f>H40-H38-H34-H31-H27</f>
        <v>-45.002894599998399</v>
      </c>
      <c r="I37" s="159">
        <f>H37/H40</f>
        <v>-1.5828945339483856E-3</v>
      </c>
      <c r="J37" s="70"/>
      <c r="L37" s="128"/>
    </row>
    <row r="38" spans="2:14">
      <c r="C38" s="148">
        <v>2</v>
      </c>
      <c r="D38" s="148" t="s">
        <v>27</v>
      </c>
      <c r="E38" s="148"/>
      <c r="F38" s="148"/>
      <c r="G38" s="148"/>
      <c r="H38" s="67">
        <f>1565484.61/100000</f>
        <v>15.6548461</v>
      </c>
      <c r="I38" s="159">
        <f>H38/H40</f>
        <v>5.5063058813763688E-4</v>
      </c>
      <c r="J38" s="70"/>
      <c r="N38" s="186"/>
    </row>
    <row r="39" spans="2:14">
      <c r="C39" s="148"/>
      <c r="D39" s="155" t="s">
        <v>21</v>
      </c>
      <c r="E39" s="155"/>
      <c r="F39" s="155"/>
      <c r="G39" s="155"/>
      <c r="H39" s="182">
        <f>SUM(H37:H38)</f>
        <v>-29.348048499998399</v>
      </c>
      <c r="I39" s="86">
        <f>SUM(I37:I38)</f>
        <v>-1.0322639458107486E-3</v>
      </c>
      <c r="J39" s="87"/>
    </row>
    <row r="40" spans="2:14">
      <c r="C40" s="148"/>
      <c r="D40" s="167" t="s">
        <v>28</v>
      </c>
      <c r="E40" s="167"/>
      <c r="F40" s="167"/>
      <c r="G40" s="167"/>
      <c r="H40" s="187">
        <v>28430.76</v>
      </c>
      <c r="I40" s="76" t="s">
        <v>52</v>
      </c>
      <c r="J40" s="76"/>
      <c r="N40" s="129"/>
    </row>
    <row r="41" spans="2:14">
      <c r="C41" s="168"/>
      <c r="D41" s="169"/>
      <c r="E41" s="169"/>
      <c r="F41" s="169"/>
      <c r="G41" s="169"/>
      <c r="H41" s="172"/>
      <c r="I41" s="170"/>
      <c r="J41" s="170"/>
      <c r="L41" s="128"/>
      <c r="N41" s="171"/>
    </row>
    <row r="42" spans="2:14">
      <c r="C42" s="168"/>
      <c r="D42" s="57"/>
      <c r="E42" s="169"/>
      <c r="F42" s="169"/>
      <c r="G42" s="169"/>
      <c r="H42" s="172"/>
      <c r="I42" s="188"/>
      <c r="J42" s="188"/>
      <c r="L42" s="128"/>
      <c r="N42" s="171"/>
    </row>
    <row r="43" spans="2:14">
      <c r="C43" s="168"/>
      <c r="D43" s="59" t="s">
        <v>38</v>
      </c>
      <c r="E43" s="56"/>
      <c r="F43" s="169"/>
      <c r="G43" s="169"/>
      <c r="H43" s="189"/>
      <c r="I43" s="188"/>
      <c r="J43" s="188"/>
      <c r="L43" s="128"/>
      <c r="N43" s="171"/>
    </row>
    <row r="44" spans="2:14" ht="47.25">
      <c r="C44" s="168"/>
      <c r="D44" s="103" t="s">
        <v>101</v>
      </c>
      <c r="E44" s="173">
        <f>31789028.71/100000</f>
        <v>317.89028710000002</v>
      </c>
      <c r="F44" s="169"/>
      <c r="G44" s="169"/>
      <c r="H44" s="189"/>
      <c r="I44" s="188"/>
      <c r="J44" s="188"/>
      <c r="L44" s="128"/>
      <c r="N44" s="171"/>
    </row>
    <row r="45" spans="2:14">
      <c r="C45" s="168"/>
      <c r="D45" s="105" t="s">
        <v>92</v>
      </c>
      <c r="E45" s="106"/>
      <c r="F45" s="169"/>
      <c r="G45" s="169"/>
      <c r="H45" s="172"/>
      <c r="I45" s="188"/>
      <c r="J45" s="188"/>
      <c r="L45" s="128"/>
      <c r="N45" s="171"/>
    </row>
    <row r="46" spans="2:14">
      <c r="C46" s="168"/>
      <c r="D46" s="107" t="s">
        <v>40</v>
      </c>
      <c r="E46" s="108">
        <v>2152886.1828000001</v>
      </c>
      <c r="F46" s="169"/>
      <c r="G46" s="169"/>
      <c r="H46" s="172"/>
      <c r="I46" s="188"/>
      <c r="J46" s="188"/>
      <c r="L46" s="128"/>
      <c r="N46" s="171"/>
    </row>
    <row r="47" spans="2:14">
      <c r="C47" s="168"/>
      <c r="D47" s="105" t="s">
        <v>93</v>
      </c>
      <c r="E47" s="106"/>
      <c r="F47" s="169"/>
      <c r="G47" s="169"/>
      <c r="H47" s="172"/>
      <c r="I47" s="188"/>
      <c r="J47" s="188"/>
      <c r="L47" s="128"/>
      <c r="N47" s="171"/>
    </row>
    <row r="48" spans="2:14">
      <c r="C48" s="168"/>
      <c r="D48" s="107" t="s">
        <v>40</v>
      </c>
      <c r="E48" s="108">
        <v>2240848.0414</v>
      </c>
      <c r="F48" s="174"/>
      <c r="G48" s="175"/>
      <c r="H48" s="172"/>
      <c r="I48" s="188"/>
      <c r="J48" s="188"/>
      <c r="L48" s="128"/>
      <c r="N48" s="171"/>
    </row>
    <row r="49" spans="3:14">
      <c r="C49" s="168"/>
      <c r="D49" s="59" t="s">
        <v>51</v>
      </c>
      <c r="E49" s="61" t="s">
        <v>39</v>
      </c>
      <c r="F49" s="169"/>
      <c r="G49" s="169"/>
      <c r="H49" s="172"/>
      <c r="I49" s="188"/>
      <c r="J49" s="188"/>
      <c r="L49" s="128"/>
      <c r="N49" s="171"/>
    </row>
    <row r="50" spans="3:14" ht="31.5">
      <c r="C50" s="168"/>
      <c r="D50" s="176" t="s">
        <v>102</v>
      </c>
      <c r="E50" s="61" t="s">
        <v>39</v>
      </c>
      <c r="F50" s="169"/>
      <c r="G50" s="169"/>
      <c r="H50" s="172"/>
      <c r="I50" s="188"/>
      <c r="J50" s="188"/>
      <c r="L50" s="128"/>
      <c r="N50" s="171"/>
    </row>
    <row r="51" spans="3:14" ht="31.5">
      <c r="C51" s="168"/>
      <c r="D51" s="176" t="s">
        <v>103</v>
      </c>
      <c r="E51" s="61" t="s">
        <v>39</v>
      </c>
      <c r="F51" s="169"/>
      <c r="G51" s="169"/>
      <c r="H51" s="172"/>
      <c r="I51" s="188"/>
      <c r="J51" s="188"/>
      <c r="L51" s="128"/>
      <c r="N51" s="171"/>
    </row>
    <row r="52" spans="3:14">
      <c r="C52" s="168"/>
      <c r="D52" s="59" t="s">
        <v>42</v>
      </c>
      <c r="E52" s="61" t="s">
        <v>39</v>
      </c>
      <c r="F52" s="169"/>
      <c r="G52" s="169"/>
      <c r="H52" s="172"/>
      <c r="I52" s="188"/>
      <c r="J52" s="188"/>
      <c r="L52" s="128"/>
      <c r="N52" s="171"/>
    </row>
    <row r="53" spans="3:14">
      <c r="C53" s="168"/>
      <c r="D53" s="62" t="s">
        <v>59</v>
      </c>
      <c r="E53" s="61" t="s">
        <v>104</v>
      </c>
      <c r="F53" s="169"/>
      <c r="G53" s="169"/>
      <c r="H53" s="172"/>
      <c r="I53" s="188"/>
      <c r="J53" s="188"/>
      <c r="L53" s="128"/>
      <c r="N53" s="171"/>
    </row>
    <row r="54" spans="3:14">
      <c r="C54" s="168"/>
      <c r="D54" s="59" t="s">
        <v>43</v>
      </c>
      <c r="E54" s="61" t="s">
        <v>48</v>
      </c>
      <c r="F54" s="169"/>
      <c r="G54" s="169"/>
      <c r="H54" s="172"/>
      <c r="I54" s="188"/>
      <c r="J54" s="188"/>
      <c r="L54" s="128"/>
      <c r="N54" s="171"/>
    </row>
    <row r="55" spans="3:14">
      <c r="C55" s="168"/>
      <c r="D55" s="60" t="s">
        <v>44</v>
      </c>
      <c r="E55" s="56"/>
      <c r="F55" s="169"/>
      <c r="G55" s="169"/>
      <c r="H55" s="172"/>
      <c r="I55" s="188"/>
      <c r="J55" s="188"/>
      <c r="L55" s="128"/>
      <c r="N55" s="171"/>
    </row>
    <row r="56" spans="3:14">
      <c r="C56" s="168"/>
      <c r="D56" s="56"/>
      <c r="E56" s="56"/>
      <c r="F56" s="169"/>
      <c r="G56" s="169"/>
      <c r="H56" s="172"/>
      <c r="I56" s="188"/>
      <c r="J56" s="188"/>
      <c r="L56" s="128"/>
      <c r="N56" s="171"/>
    </row>
    <row r="57" spans="3:14">
      <c r="C57" s="168"/>
      <c r="D57" s="57"/>
      <c r="E57" s="169"/>
      <c r="F57" s="169"/>
      <c r="G57" s="169"/>
      <c r="H57" s="172"/>
      <c r="I57" s="188"/>
      <c r="J57" s="188"/>
      <c r="L57" s="128"/>
      <c r="N57" s="171"/>
    </row>
    <row r="58" spans="3:14">
      <c r="C58" s="168"/>
      <c r="D58" s="57"/>
      <c r="E58" s="169"/>
      <c r="F58" s="169"/>
      <c r="G58" s="169"/>
      <c r="H58" s="172"/>
      <c r="I58" s="188"/>
      <c r="J58" s="188"/>
      <c r="L58" s="128"/>
      <c r="N58" s="171"/>
    </row>
    <row r="59" spans="3:14">
      <c r="C59" s="168"/>
      <c r="D59" s="40" t="s">
        <v>29</v>
      </c>
      <c r="H59" s="129"/>
      <c r="I59" s="177"/>
      <c r="J59" s="177"/>
    </row>
    <row r="61" spans="3:14">
      <c r="G61" s="126">
        <v>1707699234.05</v>
      </c>
      <c r="H61" s="129">
        <v>17076.992340500001</v>
      </c>
    </row>
    <row r="62" spans="3:14">
      <c r="H62" s="129">
        <v>1884.7669896999978</v>
      </c>
    </row>
  </sheetData>
  <mergeCells count="9">
    <mergeCell ref="J10:J11"/>
    <mergeCell ref="C6:I6"/>
    <mergeCell ref="C7:I7"/>
    <mergeCell ref="C8:I8"/>
    <mergeCell ref="C10:C11"/>
    <mergeCell ref="D10:D11"/>
    <mergeCell ref="E10:E11"/>
    <mergeCell ref="G10:G11"/>
    <mergeCell ref="I10:I11"/>
  </mergeCells>
  <conditionalFormatting sqref="E27:F27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6"/>
  <sheetViews>
    <sheetView tabSelected="1" topLeftCell="C1" workbookViewId="0">
      <selection activeCell="E32" sqref="E32"/>
    </sheetView>
  </sheetViews>
  <sheetFormatPr defaultRowHeight="15.75"/>
  <cols>
    <col min="1" max="1" width="4.28515625" style="1" hidden="1" customWidth="1"/>
    <col min="2" max="2" width="6.5703125" style="1" hidden="1" customWidth="1"/>
    <col min="3" max="3" width="7.5703125" style="1" customWidth="1"/>
    <col min="4" max="4" width="64.28515625" style="1" customWidth="1"/>
    <col min="5" max="5" width="23" style="1" bestFit="1" customWidth="1"/>
    <col min="6" max="6" width="17.85546875" style="1" customWidth="1"/>
    <col min="7" max="7" width="18.42578125" style="45" customWidth="1"/>
    <col min="8" max="8" width="16.85546875" style="1" customWidth="1"/>
    <col min="9" max="10" width="14.7109375" style="1" customWidth="1"/>
    <col min="11" max="11" width="17.85546875" style="80" bestFit="1" customWidth="1"/>
    <col min="12" max="12" width="10.7109375" bestFit="1" customWidth="1"/>
    <col min="13" max="13" width="10.28515625" bestFit="1" customWidth="1"/>
  </cols>
  <sheetData>
    <row r="5" spans="3:10">
      <c r="C5" s="1" t="s">
        <v>76</v>
      </c>
    </row>
    <row r="7" spans="3:10">
      <c r="C7" s="109" t="s">
        <v>105</v>
      </c>
      <c r="D7" s="110"/>
      <c r="E7" s="110"/>
      <c r="F7" s="110"/>
      <c r="G7" s="110"/>
      <c r="H7" s="110"/>
      <c r="I7" s="111"/>
      <c r="J7" s="190"/>
    </row>
    <row r="8" spans="3:10">
      <c r="C8" s="123" t="s">
        <v>106</v>
      </c>
      <c r="D8" s="124"/>
      <c r="E8" s="124"/>
      <c r="F8" s="124"/>
      <c r="G8" s="124"/>
      <c r="H8" s="124"/>
      <c r="I8" s="125"/>
      <c r="J8" s="190"/>
    </row>
    <row r="9" spans="3:10">
      <c r="C9" s="115" t="s">
        <v>49</v>
      </c>
      <c r="D9" s="116"/>
      <c r="E9" s="116"/>
      <c r="F9" s="116"/>
      <c r="G9" s="116"/>
      <c r="H9" s="116"/>
      <c r="I9" s="117"/>
      <c r="J9" s="80"/>
    </row>
    <row r="10" spans="3:10">
      <c r="C10" s="101"/>
      <c r="D10" s="6"/>
      <c r="E10" s="7"/>
      <c r="F10" s="7"/>
      <c r="G10" s="48"/>
      <c r="H10" s="9"/>
      <c r="I10" s="49"/>
      <c r="J10" s="49"/>
    </row>
    <row r="11" spans="3:10">
      <c r="C11" s="118" t="s">
        <v>2</v>
      </c>
      <c r="D11" s="122" t="s">
        <v>3</v>
      </c>
      <c r="E11" s="122" t="s">
        <v>4</v>
      </c>
      <c r="F11" s="102" t="s">
        <v>5</v>
      </c>
      <c r="G11" s="122" t="s">
        <v>6</v>
      </c>
      <c r="H11" s="51" t="s">
        <v>7</v>
      </c>
      <c r="I11" s="121" t="s">
        <v>8</v>
      </c>
      <c r="J11" s="121" t="s">
        <v>50</v>
      </c>
    </row>
    <row r="12" spans="3:10">
      <c r="C12" s="118"/>
      <c r="D12" s="122"/>
      <c r="E12" s="122"/>
      <c r="F12" s="102"/>
      <c r="G12" s="122"/>
      <c r="H12" s="51" t="s">
        <v>9</v>
      </c>
      <c r="I12" s="121"/>
      <c r="J12" s="121"/>
    </row>
    <row r="13" spans="3:10">
      <c r="C13" s="81"/>
      <c r="D13" s="82"/>
      <c r="E13" s="83"/>
      <c r="F13" s="83"/>
      <c r="G13" s="77"/>
      <c r="H13" s="77"/>
      <c r="I13" s="96"/>
      <c r="J13" s="77"/>
    </row>
    <row r="14" spans="3:10">
      <c r="C14" s="81"/>
      <c r="D14" s="82" t="s">
        <v>53</v>
      </c>
      <c r="E14" s="83"/>
      <c r="F14" s="83"/>
      <c r="G14" s="77"/>
      <c r="H14" s="77"/>
      <c r="I14" s="96"/>
      <c r="J14" s="77"/>
    </row>
    <row r="15" spans="3:10">
      <c r="C15" s="81">
        <v>1</v>
      </c>
      <c r="D15" s="83" t="s">
        <v>62</v>
      </c>
      <c r="E15" s="83" t="s">
        <v>63</v>
      </c>
      <c r="F15" s="83" t="s">
        <v>64</v>
      </c>
      <c r="G15" s="77">
        <v>700</v>
      </c>
      <c r="H15" s="77">
        <v>7402.1667546999997</v>
      </c>
      <c r="I15" s="78">
        <v>28.42</v>
      </c>
      <c r="J15" s="78">
        <v>7.5785714285714283</v>
      </c>
    </row>
    <row r="16" spans="3:10">
      <c r="C16" s="81">
        <v>2</v>
      </c>
      <c r="D16" s="83" t="s">
        <v>57</v>
      </c>
      <c r="E16" s="83" t="s">
        <v>54</v>
      </c>
      <c r="F16" s="83" t="s">
        <v>66</v>
      </c>
      <c r="G16" s="77">
        <v>6800</v>
      </c>
      <c r="H16" s="77">
        <v>7270.1907180999997</v>
      </c>
      <c r="I16" s="78">
        <v>27.91</v>
      </c>
      <c r="J16" s="95">
        <v>7.4801470588235303E-2</v>
      </c>
    </row>
    <row r="17" spans="2:15">
      <c r="C17" s="81">
        <v>3</v>
      </c>
      <c r="D17" s="83" t="s">
        <v>57</v>
      </c>
      <c r="E17" s="83" t="s">
        <v>54</v>
      </c>
      <c r="F17" s="83" t="s">
        <v>68</v>
      </c>
      <c r="G17" s="77">
        <v>170</v>
      </c>
      <c r="H17" s="77">
        <v>1820.7457803</v>
      </c>
      <c r="I17" s="78">
        <v>6.99</v>
      </c>
      <c r="J17" s="95">
        <v>7.5499999999999998E-2</v>
      </c>
    </row>
    <row r="18" spans="2:15">
      <c r="C18" s="81">
        <v>4</v>
      </c>
      <c r="D18" s="83" t="s">
        <v>69</v>
      </c>
      <c r="E18" s="83" t="s">
        <v>107</v>
      </c>
      <c r="F18" s="83" t="s">
        <v>108</v>
      </c>
      <c r="G18" s="77">
        <v>100</v>
      </c>
      <c r="H18" s="77">
        <v>1065.5728922000001</v>
      </c>
      <c r="I18" s="78">
        <v>4.09</v>
      </c>
      <c r="J18" s="95">
        <v>7.2499999999999995E-2</v>
      </c>
    </row>
    <row r="19" spans="2:15">
      <c r="C19" s="81"/>
      <c r="D19" s="83"/>
      <c r="E19" s="83"/>
      <c r="F19" s="83"/>
      <c r="G19" s="77"/>
      <c r="H19" s="77"/>
      <c r="I19" s="143"/>
      <c r="J19" s="77"/>
    </row>
    <row r="20" spans="2:15">
      <c r="C20" s="81"/>
      <c r="D20" s="82" t="s">
        <v>12</v>
      </c>
      <c r="E20" s="83"/>
      <c r="F20" s="83"/>
      <c r="G20" s="83"/>
      <c r="H20" s="83"/>
      <c r="I20" s="83"/>
      <c r="J20" s="81"/>
    </row>
    <row r="21" spans="2:15">
      <c r="C21" s="81">
        <v>5</v>
      </c>
      <c r="D21" s="83" t="s">
        <v>109</v>
      </c>
      <c r="E21" s="83" t="s">
        <v>110</v>
      </c>
      <c r="F21" s="83" t="s">
        <v>111</v>
      </c>
      <c r="G21" s="77">
        <v>500</v>
      </c>
      <c r="H21" s="77">
        <v>5000</v>
      </c>
      <c r="I21" s="78">
        <v>19.2</v>
      </c>
      <c r="J21" s="95">
        <v>0.09</v>
      </c>
    </row>
    <row r="22" spans="2:15">
      <c r="C22" s="81">
        <v>6</v>
      </c>
      <c r="D22" s="83" t="s">
        <v>112</v>
      </c>
      <c r="E22" s="83" t="s">
        <v>113</v>
      </c>
      <c r="F22" s="83" t="s">
        <v>114</v>
      </c>
      <c r="G22" s="77">
        <v>5000</v>
      </c>
      <c r="H22" s="77">
        <v>1252.0136749000001</v>
      </c>
      <c r="I22" s="78">
        <v>4.8099999999999996</v>
      </c>
      <c r="J22" s="95">
        <v>9.4E-2</v>
      </c>
    </row>
    <row r="23" spans="2:15">
      <c r="C23" s="81"/>
      <c r="D23" s="83"/>
      <c r="E23" s="83"/>
      <c r="F23" s="83"/>
      <c r="G23" s="77"/>
      <c r="H23" s="77"/>
      <c r="I23" s="99"/>
      <c r="J23" s="78"/>
    </row>
    <row r="24" spans="2:15">
      <c r="C24" s="81"/>
      <c r="D24" s="83"/>
      <c r="E24" s="83"/>
      <c r="F24" s="83"/>
      <c r="G24" s="77"/>
      <c r="H24" s="77"/>
      <c r="I24" s="78"/>
      <c r="J24" s="77"/>
    </row>
    <row r="25" spans="2:15">
      <c r="C25" s="91"/>
      <c r="D25" s="92" t="s">
        <v>21</v>
      </c>
      <c r="E25" s="93"/>
      <c r="F25" s="93"/>
      <c r="G25" s="94"/>
      <c r="H25" s="94">
        <f>SUM(H14:H23)</f>
        <v>23810.689820200001</v>
      </c>
      <c r="I25" s="145">
        <f>SUM(I14:I23)/100</f>
        <v>0.91420000000000001</v>
      </c>
      <c r="J25" s="94"/>
      <c r="L25" s="80"/>
      <c r="M25" s="80"/>
      <c r="O25" s="191"/>
    </row>
    <row r="26" spans="2:15">
      <c r="C26" s="65"/>
      <c r="D26" s="72"/>
      <c r="E26" s="72"/>
      <c r="F26" s="72"/>
      <c r="G26" s="72"/>
      <c r="H26" s="192"/>
      <c r="I26" s="193"/>
      <c r="J26" s="193"/>
    </row>
    <row r="27" spans="2:15">
      <c r="C27" s="65"/>
      <c r="D27" s="69" t="s">
        <v>22</v>
      </c>
      <c r="E27" s="65"/>
      <c r="F27" s="65"/>
      <c r="G27" s="65"/>
      <c r="H27" s="67"/>
      <c r="I27" s="68"/>
      <c r="J27" s="68"/>
    </row>
    <row r="28" spans="2:15">
      <c r="B28" s="1" t="str">
        <f>+$C$7&amp;D28</f>
        <v>IL&amp;FS  Infrastructure Debt Fund Series 3BTri Party Repo (TREPs)</v>
      </c>
      <c r="C28" s="65"/>
      <c r="D28" s="65" t="s">
        <v>58</v>
      </c>
      <c r="E28" s="194"/>
      <c r="F28" s="194"/>
      <c r="G28" s="194"/>
      <c r="H28" s="77">
        <v>2206.9497845000001</v>
      </c>
      <c r="I28" s="99">
        <v>8.4699999999999998E-2</v>
      </c>
      <c r="J28" s="95">
        <v>5.79685652143761E-2</v>
      </c>
    </row>
    <row r="29" spans="2:15">
      <c r="C29" s="195"/>
      <c r="D29" s="84" t="s">
        <v>21</v>
      </c>
      <c r="E29" s="84"/>
      <c r="F29" s="84"/>
      <c r="G29" s="84"/>
      <c r="H29" s="88">
        <f>SUM(H28)</f>
        <v>2206.9497845000001</v>
      </c>
      <c r="I29" s="86">
        <f>I28</f>
        <v>8.4699999999999998E-2</v>
      </c>
      <c r="J29" s="87"/>
    </row>
    <row r="30" spans="2:15">
      <c r="C30" s="65"/>
      <c r="D30" s="72"/>
      <c r="E30" s="72"/>
      <c r="F30" s="72"/>
      <c r="G30" s="72"/>
      <c r="H30" s="196"/>
      <c r="I30" s="197"/>
      <c r="J30" s="197"/>
    </row>
    <row r="31" spans="2:15">
      <c r="B31" s="1" t="str">
        <f>+$C$7&amp;D31</f>
        <v>IL&amp;FS  Infrastructure Debt Fund Series 3BTriparty Repo Margin</v>
      </c>
      <c r="C31" s="65"/>
      <c r="D31" s="69" t="s">
        <v>37</v>
      </c>
      <c r="E31" s="194"/>
      <c r="F31" s="194"/>
      <c r="G31" s="66"/>
      <c r="H31" s="77">
        <f>1336939.21/100000</f>
        <v>13.369392099999999</v>
      </c>
      <c r="I31" s="159">
        <f>H31/H38</f>
        <v>5.132874982972822E-4</v>
      </c>
      <c r="J31" s="70"/>
    </row>
    <row r="32" spans="2:15">
      <c r="C32" s="195"/>
      <c r="D32" s="84" t="s">
        <v>21</v>
      </c>
      <c r="E32" s="84"/>
      <c r="F32" s="84"/>
      <c r="G32" s="84"/>
      <c r="H32" s="88">
        <f>SUM(H31)</f>
        <v>13.369392099999999</v>
      </c>
      <c r="I32" s="86">
        <f>I31</f>
        <v>5.132874982972822E-4</v>
      </c>
      <c r="J32" s="87"/>
    </row>
    <row r="33" spans="2:13">
      <c r="C33" s="65"/>
      <c r="D33" s="65"/>
      <c r="E33" s="65"/>
      <c r="F33" s="65"/>
      <c r="G33" s="66"/>
      <c r="H33" s="67"/>
      <c r="I33" s="68"/>
      <c r="J33" s="68"/>
    </row>
    <row r="34" spans="2:13">
      <c r="C34" s="65"/>
      <c r="D34" s="69" t="s">
        <v>25</v>
      </c>
      <c r="E34" s="65"/>
      <c r="F34" s="65"/>
      <c r="G34" s="66"/>
      <c r="H34" s="67"/>
      <c r="I34" s="68"/>
      <c r="J34" s="68"/>
    </row>
    <row r="35" spans="2:13">
      <c r="C35" s="65">
        <v>1</v>
      </c>
      <c r="D35" s="65" t="s">
        <v>26</v>
      </c>
      <c r="E35" s="194"/>
      <c r="F35" s="194"/>
      <c r="G35" s="66"/>
      <c r="H35" s="67">
        <f>H38-H36-H32-H29-H25</f>
        <v>-40.510766200000944</v>
      </c>
      <c r="I35" s="159">
        <f>H35/H38</f>
        <v>-1.5553190213416349E-3</v>
      </c>
      <c r="J35" s="70"/>
    </row>
    <row r="36" spans="2:13">
      <c r="B36" s="1" t="str">
        <f>+$C$7&amp;D36</f>
        <v>IL&amp;FS  Infrastructure Debt Fund Series 3BCash &amp; Cash Equivalents</v>
      </c>
      <c r="C36" s="65">
        <v>2</v>
      </c>
      <c r="D36" s="65" t="s">
        <v>27</v>
      </c>
      <c r="E36" s="194"/>
      <c r="F36" s="194"/>
      <c r="G36" s="66"/>
      <c r="H36" s="67">
        <f>5609776.94/100000</f>
        <v>56.097769400000004</v>
      </c>
      <c r="I36" s="159">
        <f>H36/H38</f>
        <v>2.1537466700063228E-3</v>
      </c>
      <c r="J36" s="70"/>
      <c r="L36" s="80"/>
    </row>
    <row r="37" spans="2:13">
      <c r="C37" s="195"/>
      <c r="D37" s="84" t="s">
        <v>21</v>
      </c>
      <c r="E37" s="84"/>
      <c r="F37" s="198"/>
      <c r="G37" s="84"/>
      <c r="H37" s="85">
        <f>SUM(H35:H36)</f>
        <v>15.58700319999906</v>
      </c>
      <c r="I37" s="86">
        <f>SUM(I35:I36)</f>
        <v>5.9842764866468784E-4</v>
      </c>
      <c r="J37" s="87"/>
    </row>
    <row r="38" spans="2:13">
      <c r="C38" s="65"/>
      <c r="D38" s="74" t="s">
        <v>28</v>
      </c>
      <c r="E38" s="74"/>
      <c r="F38" s="74"/>
      <c r="G38" s="74"/>
      <c r="H38" s="75">
        <v>26046.596000000001</v>
      </c>
      <c r="I38" s="76" t="s">
        <v>52</v>
      </c>
      <c r="J38" s="76"/>
      <c r="L38" s="80"/>
      <c r="M38" s="80"/>
    </row>
    <row r="39" spans="2:13">
      <c r="C39" s="15"/>
      <c r="D39" s="37"/>
      <c r="E39" s="37"/>
      <c r="F39" s="37"/>
      <c r="G39" s="37"/>
      <c r="H39" s="38"/>
      <c r="I39" s="37"/>
      <c r="J39" s="54"/>
      <c r="L39" s="199"/>
    </row>
    <row r="40" spans="2:13">
      <c r="C40" s="15"/>
      <c r="D40" s="37"/>
      <c r="E40" s="37"/>
      <c r="F40" s="37"/>
      <c r="G40" s="37"/>
      <c r="H40" s="63"/>
      <c r="I40" s="63"/>
      <c r="J40" s="54"/>
      <c r="L40" s="199"/>
    </row>
    <row r="41" spans="2:13">
      <c r="C41" s="15"/>
      <c r="D41" s="200" t="s">
        <v>38</v>
      </c>
      <c r="E41" s="56"/>
      <c r="F41" s="56"/>
      <c r="G41" s="56"/>
      <c r="H41" s="201"/>
      <c r="I41" s="202"/>
      <c r="J41" s="54"/>
      <c r="L41" s="199"/>
    </row>
    <row r="42" spans="2:13" ht="47.25">
      <c r="C42" s="15"/>
      <c r="D42" s="103" t="s">
        <v>115</v>
      </c>
      <c r="E42" s="203">
        <f>364500.82/100000</f>
        <v>3.6450081999999999</v>
      </c>
      <c r="F42" s="56"/>
      <c r="G42" s="56"/>
      <c r="H42" s="201"/>
      <c r="I42" s="201"/>
      <c r="J42" s="54"/>
      <c r="L42" s="199"/>
    </row>
    <row r="43" spans="2:13">
      <c r="C43" s="15"/>
      <c r="D43" s="105" t="s">
        <v>116</v>
      </c>
      <c r="E43" s="106"/>
      <c r="F43" s="56"/>
      <c r="G43" s="56"/>
      <c r="H43" s="56"/>
      <c r="I43" s="202"/>
      <c r="J43" s="54"/>
      <c r="L43" s="199"/>
    </row>
    <row r="44" spans="2:13">
      <c r="C44" s="15"/>
      <c r="D44" s="107" t="s">
        <v>40</v>
      </c>
      <c r="E44" s="204">
        <v>1646541.3787</v>
      </c>
      <c r="F44" s="56"/>
      <c r="G44" s="56"/>
      <c r="H44" s="56"/>
      <c r="I44" s="202"/>
      <c r="J44" s="54"/>
      <c r="L44" s="199"/>
    </row>
    <row r="45" spans="2:13">
      <c r="C45" s="15"/>
      <c r="D45" s="107" t="s">
        <v>117</v>
      </c>
      <c r="E45" s="204">
        <v>1646541.3613</v>
      </c>
      <c r="F45" s="56"/>
      <c r="G45" s="56"/>
      <c r="H45" s="56"/>
      <c r="I45" s="202"/>
      <c r="J45" s="54"/>
      <c r="L45" s="199"/>
    </row>
    <row r="46" spans="2:13">
      <c r="C46" s="15"/>
      <c r="D46" s="105" t="s">
        <v>118</v>
      </c>
      <c r="E46" s="106"/>
      <c r="F46" s="56"/>
      <c r="G46" s="56"/>
      <c r="H46" s="56"/>
      <c r="I46" s="202"/>
      <c r="J46" s="54"/>
      <c r="L46" s="199"/>
    </row>
    <row r="47" spans="2:13">
      <c r="C47" s="15"/>
      <c r="D47" s="107" t="s">
        <v>40</v>
      </c>
      <c r="E47" s="204">
        <v>1702391.8944000001</v>
      </c>
      <c r="F47" s="56"/>
      <c r="G47" s="56"/>
      <c r="H47" s="56"/>
      <c r="I47" s="202"/>
      <c r="J47" s="54"/>
      <c r="L47" s="199"/>
    </row>
    <row r="48" spans="2:13">
      <c r="C48" s="15"/>
      <c r="D48" s="107" t="s">
        <v>117</v>
      </c>
      <c r="E48" s="204">
        <v>1702391.8822999999</v>
      </c>
      <c r="F48" s="56"/>
      <c r="G48" s="56"/>
      <c r="H48" s="56"/>
      <c r="I48" s="202"/>
      <c r="J48" s="54"/>
      <c r="L48" s="199"/>
    </row>
    <row r="49" spans="3:12">
      <c r="C49" s="15"/>
      <c r="D49" s="59" t="s">
        <v>51</v>
      </c>
      <c r="E49" s="205" t="s">
        <v>39</v>
      </c>
      <c r="F49" s="56"/>
      <c r="G49" s="56"/>
      <c r="H49" s="56"/>
      <c r="I49" s="202"/>
      <c r="J49" s="54"/>
      <c r="L49" s="199"/>
    </row>
    <row r="50" spans="3:12">
      <c r="C50" s="15"/>
      <c r="D50" s="59" t="s">
        <v>94</v>
      </c>
      <c r="E50" s="205" t="s">
        <v>39</v>
      </c>
      <c r="F50" s="56"/>
      <c r="G50" s="56"/>
      <c r="H50" s="56"/>
      <c r="I50" s="202"/>
      <c r="J50" s="54"/>
      <c r="L50" s="199"/>
    </row>
    <row r="51" spans="3:12">
      <c r="C51" s="15"/>
      <c r="D51" s="176" t="s">
        <v>103</v>
      </c>
      <c r="E51" s="205" t="s">
        <v>39</v>
      </c>
      <c r="F51" s="56"/>
      <c r="G51" s="56"/>
      <c r="H51" s="56"/>
      <c r="I51" s="202"/>
      <c r="J51" s="54"/>
      <c r="L51" s="199"/>
    </row>
    <row r="52" spans="3:12">
      <c r="C52" s="15"/>
      <c r="D52" s="59" t="s">
        <v>42</v>
      </c>
      <c r="E52" s="205" t="s">
        <v>39</v>
      </c>
      <c r="F52" s="56"/>
      <c r="G52" s="56"/>
      <c r="H52" s="56"/>
      <c r="I52" s="202"/>
      <c r="J52" s="54"/>
      <c r="L52" s="199"/>
    </row>
    <row r="53" spans="3:12">
      <c r="C53" s="15"/>
      <c r="D53" s="105" t="s">
        <v>59</v>
      </c>
      <c r="E53" s="206" t="s">
        <v>119</v>
      </c>
      <c r="F53" s="56"/>
      <c r="G53" s="56"/>
      <c r="H53" s="56"/>
      <c r="I53" s="207"/>
      <c r="J53" s="54"/>
      <c r="L53" s="199"/>
    </row>
    <row r="54" spans="3:12">
      <c r="C54" s="15"/>
      <c r="D54" s="59" t="s">
        <v>43</v>
      </c>
      <c r="E54" s="56"/>
      <c r="F54" s="56"/>
      <c r="G54" s="56"/>
      <c r="H54" s="56"/>
      <c r="I54" s="207"/>
      <c r="J54" s="54"/>
      <c r="L54" s="199"/>
    </row>
    <row r="55" spans="3:12">
      <c r="C55" s="15"/>
      <c r="D55" s="208" t="s">
        <v>120</v>
      </c>
      <c r="E55" s="209" t="s">
        <v>121</v>
      </c>
      <c r="F55" s="56"/>
      <c r="G55" s="56"/>
      <c r="H55" s="209" t="s">
        <v>25</v>
      </c>
      <c r="I55" s="210"/>
      <c r="J55" s="54"/>
      <c r="L55" s="199"/>
    </row>
    <row r="56" spans="3:12">
      <c r="C56" s="15"/>
      <c r="D56" s="211" t="s">
        <v>122</v>
      </c>
      <c r="E56" s="205" t="s">
        <v>39</v>
      </c>
      <c r="F56" s="56"/>
      <c r="G56" s="56"/>
      <c r="H56" s="205" t="s">
        <v>39</v>
      </c>
      <c r="I56" s="205"/>
      <c r="J56" s="54"/>
      <c r="L56" s="199"/>
    </row>
    <row r="57" spans="3:12">
      <c r="C57" s="15"/>
      <c r="D57" s="212" t="s">
        <v>123</v>
      </c>
      <c r="E57" s="212"/>
      <c r="F57" s="212"/>
      <c r="G57" s="212"/>
      <c r="H57" s="212"/>
      <c r="I57" s="213"/>
      <c r="J57" s="54"/>
      <c r="L57" s="199"/>
    </row>
    <row r="58" spans="3:12">
      <c r="C58" s="15"/>
      <c r="D58" s="212"/>
      <c r="E58" s="212"/>
      <c r="F58" s="212"/>
      <c r="G58" s="212"/>
      <c r="H58" s="212"/>
      <c r="I58" s="213"/>
      <c r="J58" s="54"/>
      <c r="L58" s="199"/>
    </row>
    <row r="59" spans="3:12">
      <c r="C59" s="15"/>
      <c r="D59" s="60" t="s">
        <v>44</v>
      </c>
      <c r="E59" s="56"/>
      <c r="F59" s="45"/>
      <c r="H59" s="56"/>
      <c r="I59" s="207"/>
      <c r="J59" s="54"/>
      <c r="L59" s="199"/>
    </row>
    <row r="60" spans="3:12">
      <c r="C60" s="15"/>
      <c r="D60" s="37"/>
      <c r="E60" s="37"/>
      <c r="F60" s="37"/>
      <c r="G60" s="37"/>
      <c r="H60" s="38"/>
      <c r="I60" s="214"/>
      <c r="J60" s="54"/>
      <c r="L60" s="199"/>
    </row>
    <row r="61" spans="3:12">
      <c r="C61" s="15"/>
      <c r="D61" s="37"/>
      <c r="E61" s="37"/>
      <c r="F61" s="37"/>
      <c r="G61" s="37"/>
      <c r="H61" s="38"/>
      <c r="I61" s="214"/>
      <c r="J61" s="54"/>
      <c r="L61" s="199"/>
    </row>
    <row r="62" spans="3:12">
      <c r="C62" s="15"/>
      <c r="D62" s="37"/>
      <c r="E62" s="37"/>
      <c r="F62" s="37"/>
      <c r="G62" s="37"/>
      <c r="H62" s="38"/>
      <c r="I62" s="214"/>
      <c r="J62" s="54"/>
      <c r="L62" s="199"/>
    </row>
    <row r="63" spans="3:12">
      <c r="C63" s="15"/>
      <c r="D63" s="40" t="s">
        <v>29</v>
      </c>
      <c r="H63" s="19"/>
      <c r="I63" s="215"/>
      <c r="J63" s="54"/>
    </row>
    <row r="65" spans="7:8">
      <c r="G65" s="55">
        <v>1592507605.24</v>
      </c>
      <c r="H65" s="19">
        <v>15925.0760524</v>
      </c>
    </row>
    <row r="66" spans="7:8">
      <c r="H66" s="19">
        <v>1454.3251479999999</v>
      </c>
    </row>
  </sheetData>
  <mergeCells count="10">
    <mergeCell ref="J11:J12"/>
    <mergeCell ref="D57:I58"/>
    <mergeCell ref="C7:I7"/>
    <mergeCell ref="C8:I8"/>
    <mergeCell ref="C9:I9"/>
    <mergeCell ref="C11:C12"/>
    <mergeCell ref="D11:D12"/>
    <mergeCell ref="E11:E12"/>
    <mergeCell ref="G11:G12"/>
    <mergeCell ref="I11:I12"/>
  </mergeCells>
  <conditionalFormatting sqref="E25:F25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1A</vt:lpstr>
      <vt:lpstr>Half Yearly Portfolio 2A</vt:lpstr>
      <vt:lpstr>Half Yearly Portfolio 2B</vt:lpstr>
      <vt:lpstr>Half Yearly Portfolio 2C</vt:lpstr>
      <vt:lpstr>Half Yearly Portfolio 3B</vt:lpstr>
      <vt:lpstr>'1A'!Print_Area</vt:lpstr>
      <vt:lpstr>'Half Yearly Portfolio 2A'!Print_Area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Trusha Shah</cp:lastModifiedBy>
  <cp:lastPrinted>2025-04-09T12:46:18Z</cp:lastPrinted>
  <dcterms:created xsi:type="dcterms:W3CDTF">2018-10-10T11:22:13Z</dcterms:created>
  <dcterms:modified xsi:type="dcterms:W3CDTF">2025-04-11T10:14:19Z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f84081-60d4-413c-b810-3972de6b57de_Enabled">
    <vt:lpwstr>true</vt:lpwstr>
  </property>
  <property fmtid="{D5CDD505-2E9C-101B-9397-08002B2CF9AE}" pid="3" name="MSIP_Label_9af84081-60d4-413c-b810-3972de6b57de_SetDate">
    <vt:lpwstr>2025-04-08T08:59:40Z</vt:lpwstr>
  </property>
  <property fmtid="{D5CDD505-2E9C-101B-9397-08002B2CF9AE}" pid="4" name="MSIP_Label_9af84081-60d4-413c-b810-3972de6b57de_Method">
    <vt:lpwstr>Privileged</vt:lpwstr>
  </property>
  <property fmtid="{D5CDD505-2E9C-101B-9397-08002B2CF9AE}" pid="5" name="MSIP_Label_9af84081-60d4-413c-b810-3972de6b57de_Name">
    <vt:lpwstr>Confidential!</vt:lpwstr>
  </property>
  <property fmtid="{D5CDD505-2E9C-101B-9397-08002B2CF9AE}" pid="6" name="MSIP_Label_9af84081-60d4-413c-b810-3972de6b57de_SiteId">
    <vt:lpwstr>827fd022-05a6-4e57-be9c-cc069b6ae62d</vt:lpwstr>
  </property>
  <property fmtid="{D5CDD505-2E9C-101B-9397-08002B2CF9AE}" pid="7" name="MSIP_Label_9af84081-60d4-413c-b810-3972de6b57de_ActionId">
    <vt:lpwstr>04876854-d9e9-48e3-8a44-ef8eca0b49d2</vt:lpwstr>
  </property>
  <property fmtid="{D5CDD505-2E9C-101B-9397-08002B2CF9AE}" pid="8" name="MSIP_Label_9af84081-60d4-413c-b810-3972de6b57de_ContentBits">
    <vt:lpwstr>3</vt:lpwstr>
  </property>
</Properties>
</file>